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247F4996-C191-4513-A6DD-6F9B422968C9}" xr6:coauthVersionLast="37" xr6:coauthVersionMax="37" xr10:uidLastSave="{00000000-0000-0000-0000-000000000000}"/>
  <bookViews>
    <workbookView xWindow="8352" yWindow="72" windowWidth="28512" windowHeight="14628" xr2:uid="{00000000-000D-0000-FFFF-FFFF00000000}"/>
  </bookViews>
  <sheets>
    <sheet name="Entscheidungstheorie" sheetId="27" r:id="rId1"/>
    <sheet name="Controlling" sheetId="28" r:id="rId2"/>
    <sheet name="Internes Rechnungswesen" sheetId="9" r:id="rId3"/>
    <sheet name="Investition" sheetId="29" r:id="rId4"/>
  </sheets>
  <definedNames>
    <definedName name="_xlnm.Print_Area" localSheetId="1">Controlling!$A$1:$E$23</definedName>
    <definedName name="_xlnm.Print_Area" localSheetId="0">Entscheidungstheorie!$A$1:$H$33</definedName>
    <definedName name="_xlnm.Print_Area" localSheetId="2">'Internes Rechnungswesen'!$A$1:$E$16</definedName>
  </definedNames>
  <calcPr calcId="179021"/>
</workbook>
</file>

<file path=xl/calcChain.xml><?xml version="1.0" encoding="utf-8"?>
<calcChain xmlns="http://schemas.openxmlformats.org/spreadsheetml/2006/main">
  <c r="G9" i="28" l="1"/>
  <c r="F9" i="28"/>
  <c r="F8" i="28"/>
  <c r="G8" i="28"/>
  <c r="D36" i="29" l="1"/>
  <c r="C36" i="29"/>
  <c r="D30" i="29"/>
  <c r="C30" i="29"/>
  <c r="D27" i="29"/>
  <c r="D37" i="29" s="1"/>
  <c r="D39" i="29" s="1"/>
  <c r="C27" i="29"/>
  <c r="C32" i="29" s="1"/>
  <c r="D22" i="29"/>
  <c r="C22" i="29"/>
  <c r="D17" i="29"/>
  <c r="C17" i="29"/>
  <c r="D16" i="29"/>
  <c r="C16" i="29"/>
  <c r="C37" i="29" l="1"/>
  <c r="C39" i="29" s="1"/>
  <c r="D32" i="29"/>
  <c r="D22" i="28" l="1"/>
  <c r="D21" i="28"/>
  <c r="D11" i="28"/>
  <c r="D12" i="28" s="1"/>
  <c r="E32" i="27"/>
  <c r="D32" i="27"/>
  <c r="D31" i="27"/>
  <c r="D30" i="27"/>
  <c r="F25" i="27"/>
  <c r="E25" i="27"/>
  <c r="D25" i="27"/>
  <c r="G25" i="27" s="1"/>
  <c r="F24" i="27"/>
  <c r="E24" i="27"/>
  <c r="D24" i="27"/>
  <c r="F23" i="27"/>
  <c r="E23" i="27"/>
  <c r="D23" i="27"/>
  <c r="E18" i="27"/>
  <c r="D18" i="27"/>
  <c r="E17" i="27"/>
  <c r="D17" i="27"/>
  <c r="E16" i="27"/>
  <c r="D16" i="27"/>
  <c r="F16" i="27" s="1"/>
  <c r="E6" i="27"/>
  <c r="D6" i="27"/>
  <c r="F32" i="27" s="1"/>
  <c r="F18" i="27" l="1"/>
  <c r="F17" i="27"/>
  <c r="G24" i="27"/>
  <c r="G23" i="27"/>
  <c r="E30" i="27"/>
  <c r="F30" i="27" s="1"/>
  <c r="E31" i="27"/>
  <c r="F31" i="27" s="1"/>
  <c r="D10" i="9" l="1"/>
  <c r="D7" i="9"/>
  <c r="D11" i="9" l="1"/>
  <c r="D14" i="9" l="1"/>
  <c r="D17" i="9" s="1"/>
  <c r="D22" i="9" s="1"/>
</calcChain>
</file>

<file path=xl/sharedStrings.xml><?xml version="1.0" encoding="utf-8"?>
<sst xmlns="http://schemas.openxmlformats.org/spreadsheetml/2006/main" count="78" uniqueCount="65">
  <si>
    <t>Internes Rechnungswesen</t>
  </si>
  <si>
    <t>Materialeinzelkosten</t>
  </si>
  <si>
    <t>Fertigungseinzelkosten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</si>
  <si>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</si>
  <si>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</si>
  <si>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</si>
  <si>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</si>
  <si>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Selbstkosten</t>
  </si>
  <si>
    <t>Investition</t>
  </si>
  <si>
    <t>Zuschlagskalkulation</t>
  </si>
  <si>
    <t>Gewinnaufschlag</t>
  </si>
  <si>
    <t>Durchschnittliches Kundenskonto</t>
  </si>
  <si>
    <t>Durchschnittlicher Kundenrabatt</t>
  </si>
  <si>
    <t>Umsatzsteuer</t>
  </si>
  <si>
    <t>Bruttoverkaufspreis</t>
  </si>
  <si>
    <t>Herstellkosten</t>
  </si>
  <si>
    <t>Materialkosten</t>
  </si>
  <si>
    <t>Fertigungskosten</t>
  </si>
  <si>
    <t>Entscheidungstheorie</t>
  </si>
  <si>
    <t>Umweltzustand 1</t>
  </si>
  <si>
    <t>Umweltzustand 2</t>
  </si>
  <si>
    <t>Umweltzustand 3</t>
  </si>
  <si>
    <t>Wahrscheinlichkeit</t>
  </si>
  <si>
    <t>Aktion A</t>
  </si>
  <si>
    <t>Aktion B</t>
  </si>
  <si>
    <t>Aktion C</t>
  </si>
  <si>
    <t>Maximax</t>
  </si>
  <si>
    <t>Maximin</t>
  </si>
  <si>
    <t>Hurwicz</t>
  </si>
  <si>
    <t>Nutzenentgang 1</t>
  </si>
  <si>
    <t>Nutzenentgang 2</t>
  </si>
  <si>
    <t>Nutzenentgang 3</t>
  </si>
  <si>
    <t>Savage-Niehans</t>
  </si>
  <si>
    <t>Laplace</t>
  </si>
  <si>
    <t>μ</t>
  </si>
  <si>
    <t>σ</t>
  </si>
  <si>
    <t>Controlling</t>
  </si>
  <si>
    <t>Erfahrungskurve</t>
  </si>
  <si>
    <t>(1) Kostenelastizität</t>
  </si>
  <si>
    <t>Stückzahl</t>
  </si>
  <si>
    <t>Stückkosten</t>
  </si>
  <si>
    <t>Kostenelastizität</t>
  </si>
  <si>
    <t>Erfahrungsrate</t>
  </si>
  <si>
    <t>(2) Stückkosten</t>
  </si>
  <si>
    <t>Insgesamt produzierte Anzahl</t>
  </si>
  <si>
    <t>Kosten je Erzeugnis</t>
  </si>
  <si>
    <t>A</t>
  </si>
  <si>
    <t>B</t>
  </si>
  <si>
    <r>
      <t>Investitionsauszahlung I</t>
    </r>
    <r>
      <rPr>
        <vertAlign val="subscript"/>
        <sz val="11"/>
        <color indexed="8"/>
        <rFont val="Calibri"/>
        <family val="2"/>
      </rPr>
      <t>0</t>
    </r>
  </si>
  <si>
    <t>Nutzungsdauer n</t>
  </si>
  <si>
    <r>
      <t>1. Jahr: Rückfluss R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</si>
  <si>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</si>
  <si>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indexed="8"/>
        <rFont val="Calibri"/>
        <family val="2"/>
      </rPr>
      <t xml:space="preserve">3 </t>
    </r>
  </si>
  <si>
    <r>
      <t>4. Jahr: Rückfluss R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</si>
  <si>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5. Jahr: Liquidationserlös L</t>
    </r>
    <r>
      <rPr>
        <vertAlign val="subscript"/>
        <sz val="11"/>
        <color indexed="8"/>
        <rFont val="Calibri"/>
        <family val="2"/>
      </rPr>
      <t>5</t>
    </r>
  </si>
  <si>
    <t>Mittelwert</t>
  </si>
  <si>
    <t>Amortisationsdauer</t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</si>
  <si>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1</t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</si>
  <si>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</si>
  <si>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</si>
  <si>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</si>
  <si>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3</t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</si>
  <si>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03</t>
    </r>
  </si>
  <si>
    <t>Interner Zinsfuß</t>
  </si>
  <si>
    <t>Annuität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</si>
</sst>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€&quot;;[Red]\-#,##0\ &quot;€&quot;"/>
    <numFmt numFmtId="164" formatCode="#,##0\ &quot;Stück&quot;"/>
    <numFmt numFmtId="165" formatCode="#,##0.00\ &quot;€/Stück&quot;"/>
    <numFmt numFmtId="166" formatCode="#,##0\ &quot;€&quot;"/>
    <numFmt numFmtId="167" formatCode="0.0"/>
    <numFmt numFmtId="168" formatCode="0.00000"/>
    <numFmt numFmtId="169" formatCode="0.00000%"/>
    <numFmt numFmtId="170" formatCode="#,##0\ &quot;Jahre&quot;"/>
    <numFmt numFmtId="171" formatCode="#,##0.00\ &quot;Jahre&quot;"/>
    <numFmt numFmtId="172" formatCode="#,##0.0000\ &quot;€&quot;"/>
    <numFmt numFmtId="173" formatCode="0.0000%"/>
    <numFmt numFmtId="17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81C7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bscript"/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right"/>
    </xf>
    <xf numFmtId="165" fontId="3" fillId="0" borderId="0" xfId="0" applyNumberFormat="1" applyFont="1"/>
    <xf numFmtId="0" fontId="2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2" fillId="0" borderId="0" xfId="0" applyNumberFormat="1" applyFont="1"/>
    <xf numFmtId="9" fontId="4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8" fontId="3" fillId="0" borderId="0" xfId="0" applyNumberFormat="1" applyFont="1"/>
    <xf numFmtId="169" fontId="3" fillId="0" borderId="0" xfId="0" applyNumberFormat="1" applyFont="1"/>
    <xf numFmtId="0" fontId="0" fillId="0" borderId="0" xfId="0" applyFont="1" applyAlignment="1">
      <alignment horizontal="right"/>
    </xf>
    <xf numFmtId="168" fontId="4" fillId="0" borderId="0" xfId="0" applyNumberFormat="1" applyFont="1"/>
    <xf numFmtId="0" fontId="2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70" fontId="0" fillId="0" borderId="0" xfId="0" applyNumberFormat="1"/>
    <xf numFmtId="6" fontId="0" fillId="0" borderId="0" xfId="0" applyNumberFormat="1"/>
    <xf numFmtId="171" fontId="3" fillId="0" borderId="0" xfId="0" applyNumberFormat="1" applyFont="1"/>
    <xf numFmtId="0" fontId="3" fillId="0" borderId="0" xfId="0" applyFont="1"/>
    <xf numFmtId="9" fontId="0" fillId="0" borderId="0" xfId="0" applyNumberFormat="1"/>
    <xf numFmtId="172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 applyAlignment="1">
      <alignment vertical="center"/>
    </xf>
    <xf numFmtId="174" fontId="3" fillId="0" borderId="0" xfId="0" applyNumberFormat="1" applyFont="1"/>
    <xf numFmtId="6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3681-D786-42DD-94B6-D248168094EC}">
  <sheetPr>
    <pageSetUpPr fitToPage="1"/>
  </sheetPr>
  <dimension ref="B2:G32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6" x14ac:dyDescent="0.3">
      <c r="B2" s="1" t="s">
        <v>18</v>
      </c>
    </row>
    <row r="3" spans="2:6" x14ac:dyDescent="0.3">
      <c r="B3" s="1"/>
    </row>
    <row r="4" spans="2:6" s="12" customFormat="1" x14ac:dyDescent="0.3"/>
    <row r="5" spans="2:6" s="12" customFormat="1" x14ac:dyDescent="0.3">
      <c r="B5" s="13"/>
      <c r="D5" s="14" t="s">
        <v>19</v>
      </c>
      <c r="E5" s="14" t="s">
        <v>20</v>
      </c>
      <c r="F5" s="14" t="s">
        <v>21</v>
      </c>
    </row>
    <row r="6" spans="2:6" s="12" customFormat="1" x14ac:dyDescent="0.3">
      <c r="B6" s="13"/>
      <c r="C6" s="12" t="s">
        <v>22</v>
      </c>
      <c r="D6" s="15">
        <f>1/3</f>
        <v>0.33333333333333331</v>
      </c>
      <c r="E6" s="15">
        <f t="shared" ref="E6" si="0">1/3</f>
        <v>0.33333333333333331</v>
      </c>
      <c r="F6" s="15">
        <v>0.4</v>
      </c>
    </row>
    <row r="7" spans="2:6" s="12" customFormat="1" x14ac:dyDescent="0.3"/>
    <row r="8" spans="2:6" s="12" customFormat="1" x14ac:dyDescent="0.3">
      <c r="C8" s="16" t="s">
        <v>23</v>
      </c>
      <c r="D8" s="17">
        <v>170</v>
      </c>
      <c r="E8" s="17">
        <v>220</v>
      </c>
      <c r="F8" s="17">
        <v>240</v>
      </c>
    </row>
    <row r="9" spans="2:6" s="12" customFormat="1" x14ac:dyDescent="0.3">
      <c r="C9" s="16" t="s">
        <v>24</v>
      </c>
      <c r="D9" s="17">
        <v>180</v>
      </c>
      <c r="E9" s="17">
        <v>230</v>
      </c>
      <c r="F9" s="17">
        <v>250</v>
      </c>
    </row>
    <row r="10" spans="2:6" s="12" customFormat="1" x14ac:dyDescent="0.3">
      <c r="C10" s="16" t="s">
        <v>25</v>
      </c>
      <c r="D10" s="17">
        <v>70</v>
      </c>
      <c r="E10" s="17">
        <v>200</v>
      </c>
      <c r="F10" s="17">
        <v>330</v>
      </c>
    </row>
    <row r="11" spans="2:6" s="12" customFormat="1" x14ac:dyDescent="0.3"/>
    <row r="12" spans="2:6" s="12" customFormat="1" x14ac:dyDescent="0.3"/>
    <row r="13" spans="2:6" x14ac:dyDescent="0.3">
      <c r="D13" s="13"/>
      <c r="E13" s="13"/>
    </row>
    <row r="14" spans="2:6" x14ac:dyDescent="0.3">
      <c r="D14" s="18" t="s">
        <v>26</v>
      </c>
      <c r="E14" s="18" t="s">
        <v>27</v>
      </c>
      <c r="F14" s="18" t="s">
        <v>28</v>
      </c>
    </row>
    <row r="15" spans="2:6" x14ac:dyDescent="0.3">
      <c r="D15" s="18"/>
      <c r="E15" s="18"/>
      <c r="F15" s="19">
        <v>0.8</v>
      </c>
    </row>
    <row r="16" spans="2:6" x14ac:dyDescent="0.3">
      <c r="C16" s="20" t="s">
        <v>23</v>
      </c>
      <c r="D16" s="21">
        <f>MAX(D8:F8)</f>
        <v>240</v>
      </c>
      <c r="E16" s="21">
        <f>MIN(D8:F8)</f>
        <v>170</v>
      </c>
      <c r="F16" s="36">
        <f>D16*$F$15+E16*(1-$F$15)</f>
        <v>226</v>
      </c>
    </row>
    <row r="17" spans="3:7" x14ac:dyDescent="0.3">
      <c r="C17" s="20" t="s">
        <v>24</v>
      </c>
      <c r="D17" s="21">
        <f>MAX(D9:F9)</f>
        <v>250</v>
      </c>
      <c r="E17" s="21">
        <f>MIN(D9:F9)</f>
        <v>180</v>
      </c>
      <c r="F17" s="36">
        <f>D17*$F$15+E17*(1-$F$15)</f>
        <v>236</v>
      </c>
    </row>
    <row r="18" spans="3:7" x14ac:dyDescent="0.3">
      <c r="C18" s="20" t="s">
        <v>25</v>
      </c>
      <c r="D18" s="21">
        <f>MAX(D10:F10)</f>
        <v>330</v>
      </c>
      <c r="E18" s="21">
        <f>MIN(D10:F10)</f>
        <v>70</v>
      </c>
      <c r="F18" s="36">
        <f>D18*$F$15+E18*(1-$F$15)</f>
        <v>278</v>
      </c>
    </row>
    <row r="21" spans="3:7" x14ac:dyDescent="0.3">
      <c r="D21" s="13" t="s">
        <v>29</v>
      </c>
      <c r="E21" s="13" t="s">
        <v>30</v>
      </c>
      <c r="F21" s="13" t="s">
        <v>31</v>
      </c>
      <c r="G21" s="18" t="s">
        <v>32</v>
      </c>
    </row>
    <row r="22" spans="3:7" x14ac:dyDescent="0.3">
      <c r="D22" s="12"/>
      <c r="E22" s="12"/>
      <c r="F22" s="12"/>
      <c r="G22" s="12"/>
    </row>
    <row r="23" spans="3:7" x14ac:dyDescent="0.3">
      <c r="C23" s="20" t="s">
        <v>23</v>
      </c>
      <c r="D23" s="22">
        <f t="shared" ref="D23:F25" si="1">MAX(D$8:D$10)-D8</f>
        <v>10</v>
      </c>
      <c r="E23" s="22">
        <f t="shared" si="1"/>
        <v>10</v>
      </c>
      <c r="F23" s="22">
        <f t="shared" si="1"/>
        <v>90</v>
      </c>
      <c r="G23" s="36">
        <f>MAX(D23:F23)</f>
        <v>90</v>
      </c>
    </row>
    <row r="24" spans="3:7" x14ac:dyDescent="0.3">
      <c r="C24" s="20" t="s">
        <v>24</v>
      </c>
      <c r="D24" s="22">
        <f t="shared" si="1"/>
        <v>0</v>
      </c>
      <c r="E24" s="22">
        <f t="shared" si="1"/>
        <v>0</v>
      </c>
      <c r="F24" s="22">
        <f t="shared" si="1"/>
        <v>80</v>
      </c>
      <c r="G24" s="36">
        <f t="shared" ref="G24:G25" si="2">MAX(D24:F24)</f>
        <v>80</v>
      </c>
    </row>
    <row r="25" spans="3:7" x14ac:dyDescent="0.3">
      <c r="C25" s="20" t="s">
        <v>25</v>
      </c>
      <c r="D25" s="22">
        <f t="shared" si="1"/>
        <v>110</v>
      </c>
      <c r="E25" s="22">
        <f t="shared" si="1"/>
        <v>30</v>
      </c>
      <c r="F25" s="22">
        <f t="shared" si="1"/>
        <v>0</v>
      </c>
      <c r="G25" s="36">
        <f t="shared" si="2"/>
        <v>110</v>
      </c>
    </row>
    <row r="28" spans="3:7" x14ac:dyDescent="0.3">
      <c r="D28" s="18" t="s">
        <v>33</v>
      </c>
      <c r="E28" s="18" t="s">
        <v>34</v>
      </c>
      <c r="F28" s="18" t="s">
        <v>35</v>
      </c>
    </row>
    <row r="29" spans="3:7" x14ac:dyDescent="0.3">
      <c r="E29" s="12"/>
      <c r="F29" s="12"/>
    </row>
    <row r="30" spans="3:7" x14ac:dyDescent="0.3">
      <c r="C30" s="20" t="s">
        <v>23</v>
      </c>
      <c r="D30" s="37">
        <f>AVERAGE(D8:F8)</f>
        <v>210</v>
      </c>
      <c r="E30" s="36">
        <f>D8*D$6+E8*E$6+F8*F$6</f>
        <v>226</v>
      </c>
      <c r="F30" s="36">
        <f>SQRT(D$6*(D8-E30)^2+E$6*(E8-E30)^2+F$6*(F8-E30)^2)</f>
        <v>33.700642921661498</v>
      </c>
    </row>
    <row r="31" spans="3:7" x14ac:dyDescent="0.3">
      <c r="C31" s="20" t="s">
        <v>24</v>
      </c>
      <c r="D31" s="37">
        <f t="shared" ref="D31:D32" si="3">AVERAGE(D9:F9)</f>
        <v>220</v>
      </c>
      <c r="E31" s="36">
        <f>D9*D$6+E9*E$6+F9*F$6</f>
        <v>236.66666666666666</v>
      </c>
      <c r="F31" s="36">
        <f>SQRT(D$6*(D9-E31)^2+E$6*(E9-E31)^2+F$6*(F9-E31)^2)</f>
        <v>34.004357019304102</v>
      </c>
    </row>
    <row r="32" spans="3:7" x14ac:dyDescent="0.3">
      <c r="C32" s="20" t="s">
        <v>25</v>
      </c>
      <c r="D32" s="37">
        <f t="shared" si="3"/>
        <v>200</v>
      </c>
      <c r="E32" s="36">
        <f>D10*D$6+E10*E$6+F10*F$6</f>
        <v>222</v>
      </c>
      <c r="F32" s="36">
        <f>SQRT(D$6*(D10-E32)^2+E$6*(E10-E32)^2+F$6*(F10-E32)^2)</f>
        <v>111.9297398668766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3081-D1F8-4AE8-AA4C-23125CF449BC}">
  <sheetPr>
    <pageSetUpPr fitToPage="1"/>
  </sheetPr>
  <dimension ref="B2:G22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7.5546875" style="3" bestFit="1" customWidth="1"/>
    <col min="3" max="4" width="26" style="3" customWidth="1"/>
    <col min="5" max="5" width="2.6640625" style="3" customWidth="1"/>
    <col min="6" max="16384" width="11.44140625" style="3"/>
  </cols>
  <sheetData>
    <row r="2" spans="2:7" x14ac:dyDescent="0.3">
      <c r="B2" s="1" t="s">
        <v>36</v>
      </c>
    </row>
    <row r="3" spans="2:7" x14ac:dyDescent="0.3">
      <c r="B3" s="3" t="s">
        <v>37</v>
      </c>
      <c r="C3" s="1"/>
    </row>
    <row r="4" spans="2:7" x14ac:dyDescent="0.3">
      <c r="C4" s="1"/>
    </row>
    <row r="5" spans="2:7" x14ac:dyDescent="0.3">
      <c r="B5" s="1" t="s">
        <v>38</v>
      </c>
    </row>
    <row r="6" spans="2:7" x14ac:dyDescent="0.3">
      <c r="B6" s="1"/>
    </row>
    <row r="7" spans="2:7" x14ac:dyDescent="0.3">
      <c r="C7" s="2" t="s">
        <v>39</v>
      </c>
      <c r="D7" s="2" t="s">
        <v>40</v>
      </c>
    </row>
    <row r="8" spans="2:7" x14ac:dyDescent="0.3">
      <c r="C8" s="4">
        <v>1</v>
      </c>
      <c r="D8" s="9">
        <v>100</v>
      </c>
      <c r="F8" s="3">
        <f>LN(C8)</f>
        <v>0</v>
      </c>
      <c r="G8" s="3">
        <f>LN(D8)</f>
        <v>4.6051701859880918</v>
      </c>
    </row>
    <row r="9" spans="2:7" x14ac:dyDescent="0.3">
      <c r="C9" s="4">
        <v>10</v>
      </c>
      <c r="D9" s="9">
        <v>50</v>
      </c>
      <c r="F9" s="3">
        <f>LN(C9)</f>
        <v>2.3025850929940459</v>
      </c>
      <c r="G9" s="3">
        <f>LN(D9)</f>
        <v>3.912023005428146</v>
      </c>
    </row>
    <row r="11" spans="2:7" x14ac:dyDescent="0.3">
      <c r="C11" s="5" t="s">
        <v>41</v>
      </c>
      <c r="D11" s="23">
        <f>(LN(D9)-LN(D8))/(LN(C9)-LN(C8))</f>
        <v>-0.30102999566398142</v>
      </c>
    </row>
    <row r="12" spans="2:7" x14ac:dyDescent="0.3">
      <c r="C12" s="5" t="s">
        <v>42</v>
      </c>
      <c r="D12" s="24">
        <f>1-1/2^-D11</f>
        <v>0.18832729501808709</v>
      </c>
    </row>
    <row r="15" spans="2:7" x14ac:dyDescent="0.3">
      <c r="B15" s="1" t="s">
        <v>43</v>
      </c>
    </row>
    <row r="17" spans="3:4" x14ac:dyDescent="0.3">
      <c r="C17" s="25" t="s">
        <v>41</v>
      </c>
      <c r="D17" s="26">
        <v>-0.1</v>
      </c>
    </row>
    <row r="19" spans="3:4" x14ac:dyDescent="0.3">
      <c r="C19" s="27" t="s">
        <v>44</v>
      </c>
      <c r="D19" s="27" t="s">
        <v>45</v>
      </c>
    </row>
    <row r="20" spans="3:4" x14ac:dyDescent="0.3">
      <c r="C20" s="28">
        <v>1</v>
      </c>
      <c r="D20" s="9">
        <v>1000</v>
      </c>
    </row>
    <row r="21" spans="3:4" x14ac:dyDescent="0.3">
      <c r="C21" s="8">
        <v>500</v>
      </c>
      <c r="D21" s="6">
        <f>D$20/C21^-D$17</f>
        <v>537.1591767636877</v>
      </c>
    </row>
    <row r="22" spans="3:4" x14ac:dyDescent="0.3">
      <c r="C22" s="8">
        <v>1000</v>
      </c>
      <c r="D22" s="6">
        <f>D$20/C22^-D$17</f>
        <v>501.18723362727224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2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33.5546875" bestFit="1" customWidth="1"/>
    <col min="4" max="4" width="17.109375" customWidth="1"/>
    <col min="5" max="5" width="2.6640625" customWidth="1"/>
  </cols>
  <sheetData>
    <row r="2" spans="2:4" x14ac:dyDescent="0.3">
      <c r="B2" s="1" t="s">
        <v>0</v>
      </c>
    </row>
    <row r="3" spans="2:4" x14ac:dyDescent="0.3">
      <c r="B3" s="3" t="s">
        <v>9</v>
      </c>
    </row>
    <row r="5" spans="2:4" x14ac:dyDescent="0.3">
      <c r="C5" t="s">
        <v>1</v>
      </c>
      <c r="D5" s="9">
        <v>500</v>
      </c>
    </row>
    <row r="6" spans="2:4" x14ac:dyDescent="0.3">
      <c r="C6" t="s">
        <v>3</v>
      </c>
      <c r="D6" s="11">
        <v>0.3</v>
      </c>
    </row>
    <row r="7" spans="2:4" x14ac:dyDescent="0.3">
      <c r="C7" s="10" t="s">
        <v>16</v>
      </c>
      <c r="D7" s="9">
        <f>D5*(1+D6)</f>
        <v>650</v>
      </c>
    </row>
    <row r="8" spans="2:4" x14ac:dyDescent="0.3">
      <c r="C8" t="s">
        <v>2</v>
      </c>
      <c r="D8" s="9">
        <v>200</v>
      </c>
    </row>
    <row r="9" spans="2:4" x14ac:dyDescent="0.3">
      <c r="C9" t="s">
        <v>4</v>
      </c>
      <c r="D9" s="11">
        <v>2.5</v>
      </c>
    </row>
    <row r="10" spans="2:4" x14ac:dyDescent="0.3">
      <c r="C10" s="10" t="s">
        <v>17</v>
      </c>
      <c r="D10" s="9">
        <f>D8*(1+D9)</f>
        <v>700</v>
      </c>
    </row>
    <row r="11" spans="2:4" x14ac:dyDescent="0.3">
      <c r="C11" s="10" t="s">
        <v>15</v>
      </c>
      <c r="D11" s="9">
        <f>D7+D10</f>
        <v>1350</v>
      </c>
    </row>
    <row r="12" spans="2:4" x14ac:dyDescent="0.3">
      <c r="C12" t="s">
        <v>5</v>
      </c>
      <c r="D12" s="11">
        <v>0.15</v>
      </c>
    </row>
    <row r="13" spans="2:4" x14ac:dyDescent="0.3">
      <c r="C13" t="s">
        <v>6</v>
      </c>
      <c r="D13" s="11">
        <v>0.35</v>
      </c>
    </row>
    <row r="14" spans="2:4" x14ac:dyDescent="0.3">
      <c r="C14" s="10" t="s">
        <v>7</v>
      </c>
      <c r="D14" s="6">
        <f>(D5*(1+D6)+D8*(1+D9))*(1+D12+D13)</f>
        <v>2025</v>
      </c>
    </row>
    <row r="17" spans="3:4" x14ac:dyDescent="0.3">
      <c r="C17" t="s">
        <v>7</v>
      </c>
      <c r="D17" s="9">
        <f>D14</f>
        <v>2025</v>
      </c>
    </row>
    <row r="18" spans="3:4" x14ac:dyDescent="0.3">
      <c r="C18" t="s">
        <v>10</v>
      </c>
      <c r="D18" s="11">
        <v>0.4</v>
      </c>
    </row>
    <row r="19" spans="3:4" x14ac:dyDescent="0.3">
      <c r="C19" t="s">
        <v>11</v>
      </c>
      <c r="D19" s="11">
        <v>0.1</v>
      </c>
    </row>
    <row r="20" spans="3:4" x14ac:dyDescent="0.3">
      <c r="C20" t="s">
        <v>12</v>
      </c>
      <c r="D20" s="11">
        <v>0.15</v>
      </c>
    </row>
    <row r="21" spans="3:4" x14ac:dyDescent="0.3">
      <c r="C21" t="s">
        <v>13</v>
      </c>
      <c r="D21" s="11">
        <v>0.19</v>
      </c>
    </row>
    <row r="22" spans="3:4" x14ac:dyDescent="0.3">
      <c r="C22" s="10" t="s">
        <v>14</v>
      </c>
      <c r="D22" s="6">
        <f>D17*(1+D18)/(1-D19)/(1-D20)*(1+D21)</f>
        <v>4410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50F4-4291-4AF7-B9FC-BA92A6AB22AF}">
  <dimension ref="B2:I39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3.33203125" bestFit="1" customWidth="1"/>
    <col min="3" max="3" width="13.44140625" bestFit="1" customWidth="1"/>
    <col min="4" max="4" width="14.109375" bestFit="1" customWidth="1"/>
  </cols>
  <sheetData>
    <row r="2" spans="2:9" x14ac:dyDescent="0.3">
      <c r="B2" s="1" t="s">
        <v>8</v>
      </c>
      <c r="C2" s="2" t="s">
        <v>46</v>
      </c>
      <c r="D2" s="2" t="s">
        <v>47</v>
      </c>
      <c r="I2" s="2"/>
    </row>
    <row r="3" spans="2:9" x14ac:dyDescent="0.3">
      <c r="B3" s="1"/>
    </row>
    <row r="5" spans="2:9" ht="15.6" x14ac:dyDescent="0.35">
      <c r="B5" t="s">
        <v>48</v>
      </c>
      <c r="C5" s="30">
        <v>300000</v>
      </c>
      <c r="D5" s="30">
        <v>350000</v>
      </c>
    </row>
    <row r="6" spans="2:9" x14ac:dyDescent="0.3">
      <c r="B6" t="s">
        <v>49</v>
      </c>
      <c r="C6" s="29">
        <v>4</v>
      </c>
      <c r="D6" s="29">
        <v>4</v>
      </c>
    </row>
    <row r="7" spans="2:9" x14ac:dyDescent="0.3">
      <c r="C7" s="30"/>
      <c r="D7" s="30"/>
    </row>
    <row r="8" spans="2:9" ht="15.6" x14ac:dyDescent="0.35">
      <c r="B8" t="s">
        <v>50</v>
      </c>
      <c r="C8" s="30">
        <v>120000</v>
      </c>
      <c r="D8" s="30">
        <v>30000</v>
      </c>
    </row>
    <row r="9" spans="2:9" ht="15.6" x14ac:dyDescent="0.35">
      <c r="B9" t="s">
        <v>51</v>
      </c>
      <c r="C9" s="30">
        <v>100000</v>
      </c>
      <c r="D9" s="30">
        <v>60000</v>
      </c>
    </row>
    <row r="10" spans="2:9" ht="15.6" x14ac:dyDescent="0.35">
      <c r="B10" t="s">
        <v>52</v>
      </c>
      <c r="C10" s="30">
        <v>50000</v>
      </c>
      <c r="D10" s="30">
        <v>150000</v>
      </c>
    </row>
    <row r="11" spans="2:9" ht="15.6" x14ac:dyDescent="0.35">
      <c r="B11" t="s">
        <v>53</v>
      </c>
      <c r="C11" s="30">
        <v>20000</v>
      </c>
      <c r="D11" s="30">
        <v>200000</v>
      </c>
    </row>
    <row r="12" spans="2:9" ht="15.6" x14ac:dyDescent="0.35">
      <c r="B12" t="s">
        <v>54</v>
      </c>
      <c r="C12" s="30">
        <v>80000</v>
      </c>
      <c r="D12" s="30">
        <v>5000</v>
      </c>
    </row>
    <row r="13" spans="2:9" x14ac:dyDescent="0.3">
      <c r="C13" s="30"/>
      <c r="D13" s="30"/>
    </row>
    <row r="14" spans="2:9" x14ac:dyDescent="0.3">
      <c r="C14" s="30"/>
      <c r="D14" s="30"/>
    </row>
    <row r="16" spans="2:9" x14ac:dyDescent="0.3">
      <c r="B16" t="s">
        <v>55</v>
      </c>
      <c r="C16" s="30">
        <f>AVERAGE(C8:C11)</f>
        <v>72500</v>
      </c>
      <c r="D16" s="30">
        <f>AVERAGE(D8:D11)</f>
        <v>110000</v>
      </c>
    </row>
    <row r="17" spans="2:4" x14ac:dyDescent="0.3">
      <c r="B17" s="7" t="s">
        <v>56</v>
      </c>
      <c r="C17" s="31">
        <f>C5/AVERAGE(C8:C11)</f>
        <v>4.1379310344827589</v>
      </c>
      <c r="D17" s="31">
        <f>D5/AVERAGE(D8:D11)</f>
        <v>3.1818181818181817</v>
      </c>
    </row>
    <row r="18" spans="2:4" x14ac:dyDescent="0.3">
      <c r="C18" s="32"/>
      <c r="D18" s="32"/>
    </row>
    <row r="19" spans="2:4" x14ac:dyDescent="0.3">
      <c r="C19" s="32"/>
      <c r="D19" s="32"/>
    </row>
    <row r="20" spans="2:4" x14ac:dyDescent="0.3">
      <c r="C20" s="32"/>
      <c r="D20" s="32"/>
    </row>
    <row r="21" spans="2:4" ht="15.6" x14ac:dyDescent="0.35">
      <c r="B21" t="s">
        <v>57</v>
      </c>
      <c r="C21" s="33">
        <v>0.08</v>
      </c>
      <c r="D21" s="33">
        <v>0.08</v>
      </c>
    </row>
    <row r="22" spans="2:4" ht="15.6" x14ac:dyDescent="0.35">
      <c r="B22" s="7" t="s">
        <v>58</v>
      </c>
      <c r="C22" s="38">
        <f>NPV(C21,C8,C9,C10,C11+C12)-C5</f>
        <v>10039.5904719432</v>
      </c>
      <c r="D22" s="38">
        <f>NPV(D21,D8,D9,D10,D11+D12)-D5</f>
        <v>-1025.9370278168353</v>
      </c>
    </row>
    <row r="23" spans="2:4" x14ac:dyDescent="0.3">
      <c r="C23" s="32"/>
      <c r="D23" s="32"/>
    </row>
    <row r="24" spans="2:4" x14ac:dyDescent="0.3">
      <c r="C24" s="32"/>
      <c r="D24" s="32"/>
    </row>
    <row r="25" spans="2:4" x14ac:dyDescent="0.3">
      <c r="C25" s="32"/>
      <c r="D25" s="32"/>
    </row>
    <row r="26" spans="2:4" ht="15.6" x14ac:dyDescent="0.35">
      <c r="B26" s="3" t="s">
        <v>59</v>
      </c>
      <c r="C26" s="33">
        <v>0.16</v>
      </c>
      <c r="D26" s="33">
        <v>0.16</v>
      </c>
    </row>
    <row r="27" spans="2:4" ht="15.6" x14ac:dyDescent="0.35">
      <c r="B27" s="3" t="s">
        <v>60</v>
      </c>
      <c r="C27" s="34">
        <f>ROUND(NPV(C26,C8,C9,C10,C11+C12)-C5,0)</f>
        <v>-34973</v>
      </c>
      <c r="D27" s="34">
        <f>ROUND(NPV(D26,D8,D9,D10,D11+D12)-D5,0)</f>
        <v>-70230</v>
      </c>
    </row>
    <row r="28" spans="2:4" x14ac:dyDescent="0.3">
      <c r="B28" s="3"/>
    </row>
    <row r="29" spans="2:4" ht="15.6" x14ac:dyDescent="0.35">
      <c r="B29" s="3" t="s">
        <v>61</v>
      </c>
      <c r="C29" s="33">
        <v>0.2</v>
      </c>
      <c r="D29" s="33">
        <v>0.2</v>
      </c>
    </row>
    <row r="30" spans="2:4" ht="15.6" x14ac:dyDescent="0.35">
      <c r="B30" s="3" t="s">
        <v>62</v>
      </c>
      <c r="C30" s="34">
        <f>ROUND(NPV(C29,C8,C9,C10,C11+C12)-C5,0)</f>
        <v>-53395</v>
      </c>
      <c r="D30" s="34">
        <f>ROUND(NPV(D29,D8,D9,D10,D11+D12)-D5,0)</f>
        <v>-97666</v>
      </c>
    </row>
    <row r="31" spans="2:4" x14ac:dyDescent="0.3">
      <c r="C31" s="32"/>
      <c r="D31" s="32"/>
    </row>
    <row r="32" spans="2:4" x14ac:dyDescent="0.3">
      <c r="B32" s="7" t="s">
        <v>63</v>
      </c>
      <c r="C32" s="35">
        <f>C26-(C27*(C29-C26)/(C30-C27))</f>
        <v>8.406253392682661E-2</v>
      </c>
      <c r="D32" s="35">
        <f>D26-(D27*(D29-D26)/(D30-D27))</f>
        <v>5.7608980901005954E-2</v>
      </c>
    </row>
    <row r="36" spans="2:5" ht="15.6" x14ac:dyDescent="0.35">
      <c r="B36" s="3" t="s">
        <v>59</v>
      </c>
      <c r="C36" s="33">
        <f>C26</f>
        <v>0.16</v>
      </c>
      <c r="D36" s="33">
        <f>D26</f>
        <v>0.16</v>
      </c>
      <c r="E36">
        <v>0.16</v>
      </c>
    </row>
    <row r="37" spans="2:5" ht="15.6" x14ac:dyDescent="0.35">
      <c r="B37" s="3" t="s">
        <v>60</v>
      </c>
      <c r="C37" s="34">
        <f>C27</f>
        <v>-34973</v>
      </c>
      <c r="D37" s="34">
        <f>D27</f>
        <v>-70230</v>
      </c>
      <c r="E37">
        <v>9295</v>
      </c>
    </row>
    <row r="39" spans="2:5" x14ac:dyDescent="0.3">
      <c r="B39" s="7" t="s">
        <v>64</v>
      </c>
      <c r="C39" s="34">
        <f>C37*(C36*(1+C36)^C6)/((1+C36)^C6-1)</f>
        <v>-12498.478304785005</v>
      </c>
      <c r="D39" s="34">
        <f>D37*(D36*(1+D36)^D6)/((1+D36)^D6-1)</f>
        <v>-25098.4511293012</v>
      </c>
      <c r="E39">
        <v>3321.8012707796502</v>
      </c>
    </row>
  </sheetData>
  <pageMargins left="0.7" right="0.7" top="0.78740157499999996" bottom="0.78740157499999996" header="0.3" footer="0.3"/>
  <pageSetup paperSize="9" orientation="portrait" r:id="rId1"/>
  <ignoredErrors>
    <ignoredError sqref="C16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Entscheidungstheorie</vt:lpstr>
      <vt:lpstr>Controlling</vt:lpstr>
      <vt:lpstr>Internes Rechnungswesen</vt:lpstr>
      <vt:lpstr>Investition</vt:lpstr>
      <vt:lpstr>Controlling!Druckbereich</vt:lpstr>
      <vt:lpstr>Entscheidungstheorie!Druckbereich</vt:lpstr>
      <vt:lpstr>'Internes Rechnungswesen'!Druckbereich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2020-02-17T17:05:07Z</dcterms:modified>
</cp:coreProperties>
</file>