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6. Auflage\"/>
    </mc:Choice>
  </mc:AlternateContent>
  <xr:revisionPtr revIDLastSave="0" documentId="13_ncr:1_{A2DC3FDF-375E-4D7B-8C51-B81C8B9B79DF}" xr6:coauthVersionLast="37" xr6:coauthVersionMax="37" xr10:uidLastSave="{00000000-0000-0000-0000-000000000000}"/>
  <bookViews>
    <workbookView xWindow="1296" yWindow="72" windowWidth="28512" windowHeight="14628" xr2:uid="{00000000-000D-0000-FFFF-FFFF00000000}"/>
  </bookViews>
  <sheets>
    <sheet name="Entscheidungstheorie" sheetId="8" r:id="rId1"/>
    <sheet name="Internes Rechnungswesen" sheetId="6" r:id="rId2"/>
    <sheet name="Investition" sheetId="7" r:id="rId3"/>
    <sheet name="Beschaffung" sheetId="2" r:id="rId4"/>
  </sheets>
  <calcPr calcId="179021"/>
</workbook>
</file>

<file path=xl/calcChain.xml><?xml version="1.0" encoding="utf-8"?>
<calcChain xmlns="http://schemas.openxmlformats.org/spreadsheetml/2006/main">
  <c r="J7" i="6" l="1"/>
  <c r="J6" i="6"/>
  <c r="C26" i="7" l="1"/>
  <c r="C23" i="7"/>
  <c r="C20" i="7"/>
  <c r="H8" i="8"/>
  <c r="H9" i="8"/>
  <c r="H7" i="8"/>
  <c r="G8" i="8"/>
  <c r="G9" i="8"/>
  <c r="G7" i="8"/>
  <c r="N9" i="8"/>
  <c r="O9" i="8" s="1"/>
  <c r="L9" i="8"/>
  <c r="K9" i="8"/>
  <c r="J9" i="8"/>
  <c r="N8" i="8"/>
  <c r="O8" i="8" s="1"/>
  <c r="L8" i="8"/>
  <c r="K8" i="8"/>
  <c r="J8" i="8"/>
  <c r="N7" i="8"/>
  <c r="O7" i="8" s="1"/>
  <c r="L7" i="8"/>
  <c r="K7" i="8"/>
  <c r="J7" i="8"/>
  <c r="I8" i="8" l="1"/>
  <c r="C29" i="7"/>
  <c r="I9" i="8"/>
  <c r="M9" i="8"/>
  <c r="M8" i="8"/>
  <c r="I7" i="8"/>
  <c r="M7" i="8"/>
  <c r="F11" i="6"/>
  <c r="F12" i="6" s="1"/>
  <c r="G11" i="6"/>
  <c r="G12" i="6" s="1"/>
  <c r="H11" i="6"/>
  <c r="H12" i="6" s="1"/>
  <c r="E11" i="6"/>
  <c r="E12" i="6" s="1"/>
  <c r="D11" i="6"/>
  <c r="D12" i="6" s="1"/>
  <c r="C20" i="2"/>
  <c r="C22" i="2" s="1"/>
  <c r="C27" i="2"/>
  <c r="F13" i="6" l="1"/>
  <c r="F14" i="6" s="1"/>
  <c r="E13" i="6"/>
  <c r="E14" i="6" s="1"/>
  <c r="H13" i="6"/>
  <c r="H14" i="6" s="1"/>
  <c r="G13" i="6"/>
  <c r="G14" i="6" s="1"/>
  <c r="C32" i="2"/>
  <c r="C33" i="2" s="1"/>
  <c r="C21" i="2"/>
</calcChain>
</file>

<file path=xl/sharedStrings.xml><?xml version="1.0" encoding="utf-8"?>
<sst xmlns="http://schemas.openxmlformats.org/spreadsheetml/2006/main" count="76" uniqueCount="70">
  <si>
    <t>Beschaffung</t>
  </si>
  <si>
    <t>Monat</t>
  </si>
  <si>
    <t>Abfluss</t>
  </si>
  <si>
    <t>Januar</t>
  </si>
  <si>
    <t>Februar</t>
  </si>
  <si>
    <t>März</t>
  </si>
  <si>
    <t>April</t>
  </si>
  <si>
    <t>Mai</t>
  </si>
  <si>
    <t>Juni</t>
  </si>
  <si>
    <t>Abflusstage</t>
  </si>
  <si>
    <t>Sicherheitsfaktor</t>
  </si>
  <si>
    <t>Standardabweichung</t>
  </si>
  <si>
    <t>Variationskoeffizient</t>
  </si>
  <si>
    <t>Bestellpunktbestand</t>
  </si>
  <si>
    <t>Erfasste Monate</t>
  </si>
  <si>
    <t>Wiederbeschaffung</t>
  </si>
  <si>
    <t>Fixe Kosten</t>
  </si>
  <si>
    <t>Jahresbedarf</t>
  </si>
  <si>
    <t>Erzeugniswert</t>
  </si>
  <si>
    <t>Kostensatz</t>
  </si>
  <si>
    <t>Optimale Bestellmenge</t>
  </si>
  <si>
    <t>Anzahl Bestellungen</t>
  </si>
  <si>
    <t>Investition</t>
  </si>
  <si>
    <t>Nutzungsdauer n</t>
  </si>
  <si>
    <t>Kostenstellendaten</t>
  </si>
  <si>
    <t>Kantine</t>
  </si>
  <si>
    <t>EDV</t>
  </si>
  <si>
    <t>Material</t>
  </si>
  <si>
    <t>Fertigung</t>
  </si>
  <si>
    <t>Verwaltung</t>
  </si>
  <si>
    <t>Vertrieb</t>
  </si>
  <si>
    <t>Anzahl Mitarbeiter</t>
  </si>
  <si>
    <t>Anzahl PCs</t>
  </si>
  <si>
    <t>Primäre Gemeinkosten</t>
  </si>
  <si>
    <t>Leistungsverrechnung</t>
  </si>
  <si>
    <t>Umlage Kantine</t>
  </si>
  <si>
    <t>Zwischensumme</t>
  </si>
  <si>
    <t>Umlage EDV</t>
  </si>
  <si>
    <t>Summe Kostenstellen</t>
  </si>
  <si>
    <t>Internes Rechnungswesen</t>
  </si>
  <si>
    <t>Amortisationsdauer</t>
  </si>
  <si>
    <r>
      <t>Investitionsauszahlung I</t>
    </r>
    <r>
      <rPr>
        <vertAlign val="subscript"/>
        <sz val="11"/>
        <color indexed="8"/>
        <rFont val="Calibri"/>
        <family val="2"/>
      </rPr>
      <t>0</t>
    </r>
  </si>
  <si>
    <r>
      <t>1. Jahr: Rückfluss R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</si>
  <si>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</si>
  <si>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indexed="8"/>
        <rFont val="Calibri"/>
        <family val="2"/>
      </rPr>
      <t xml:space="preserve">3 </t>
    </r>
  </si>
  <si>
    <r>
      <t>4. Jahr: Rückfluss R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</t>
    </r>
  </si>
  <si>
    <t>Entscheidungstheorie</t>
  </si>
  <si>
    <t>Umweltzustand 1</t>
  </si>
  <si>
    <t>Umweltzustand 2</t>
  </si>
  <si>
    <t>Umweltzustand 3</t>
  </si>
  <si>
    <t>Wahrscheinlichkeit</t>
  </si>
  <si>
    <t>Nutzenentgang 1</t>
  </si>
  <si>
    <t>Nutzenentgang 2</t>
  </si>
  <si>
    <t>Nutzenentgang 3</t>
  </si>
  <si>
    <t>Savage-Niehans</t>
  </si>
  <si>
    <t>μ</t>
  </si>
  <si>
    <t>σ</t>
  </si>
  <si>
    <t>Aktion A</t>
  </si>
  <si>
    <t>Aktion B</t>
  </si>
  <si>
    <t>Aktion C</t>
  </si>
  <si>
    <t>Maximax</t>
  </si>
  <si>
    <t>Maximin</t>
  </si>
  <si>
    <t>Hurwicz</t>
  </si>
  <si>
    <r>
      <t>5. Jahr: Rückfluss R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</si>
  <si>
    <r>
      <t>5. Jahr: Liquidationserlös L</t>
    </r>
    <r>
      <rPr>
        <vertAlign val="subscript"/>
        <sz val="11"/>
        <color indexed="8"/>
        <rFont val="Calibri"/>
        <family val="2"/>
      </rPr>
      <t>5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</si>
  <si>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1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</si>
  <si>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</si>
  <si>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Kapitalwert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</si>
  <si>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r>
      <t>Kapitalwert C</t>
    </r>
    <r>
      <rPr>
        <b/>
        <vertAlign val="subscript"/>
        <sz val="11"/>
        <color theme="3"/>
        <rFont val="Calibri"/>
        <family val="2"/>
        <scheme val="minor"/>
      </rPr>
      <t>02</t>
    </r>
  </si>
  <si>
    <t>Interner Zinsfuß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</si>
</sst>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€&quot;;[Red]\-#,##0\ &quot;€&quot;"/>
    <numFmt numFmtId="164" formatCode="#,##0.00\ &quot;€&quot;"/>
    <numFmt numFmtId="165" formatCode="#,##0\ &quot;Stück&quot;"/>
    <numFmt numFmtId="166" formatCode="#,##0\ &quot;Tage&quot;"/>
    <numFmt numFmtId="167" formatCode="#,##0\ &quot;Monate&quot;"/>
    <numFmt numFmtId="168" formatCode="#,##0.0000\ &quot;Stück&quot;"/>
    <numFmt numFmtId="169" formatCode="#,##0\ &quot;Mal&quot;"/>
    <numFmt numFmtId="170" formatCode="0.0000"/>
    <numFmt numFmtId="171" formatCode="#,##0\ &quot;Jahre&quot;"/>
    <numFmt numFmtId="172" formatCode="#,##0\ &quot;€&quot;"/>
    <numFmt numFmtId="173" formatCode="#,##0\ &quot;MA&quot;"/>
    <numFmt numFmtId="174" formatCode="#,##0\ &quot;PCs&quot;"/>
    <numFmt numFmtId="175" formatCode="#,##0.00\ &quot;Jahre&quot;"/>
    <numFmt numFmtId="176" formatCode="0.0000%"/>
  </numFmts>
  <fonts count="8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/>
    <xf numFmtId="0" fontId="3" fillId="0" borderId="0" xfId="0" applyFont="1"/>
    <xf numFmtId="167" fontId="0" fillId="0" borderId="0" xfId="0" applyNumberFormat="1" applyFont="1"/>
    <xf numFmtId="165" fontId="4" fillId="0" borderId="0" xfId="0" applyNumberFormat="1" applyFont="1"/>
    <xf numFmtId="168" fontId="4" fillId="0" borderId="0" xfId="0" applyNumberFormat="1" applyFont="1"/>
    <xf numFmtId="10" fontId="0" fillId="0" borderId="0" xfId="0" applyNumberFormat="1"/>
    <xf numFmtId="169" fontId="4" fillId="0" borderId="0" xfId="0" applyNumberFormat="1" applyFont="1"/>
    <xf numFmtId="170" fontId="4" fillId="0" borderId="0" xfId="0" applyNumberFormat="1" applyFont="1"/>
    <xf numFmtId="6" fontId="0" fillId="0" borderId="0" xfId="0" applyNumberFormat="1"/>
    <xf numFmtId="9" fontId="0" fillId="0" borderId="0" xfId="0" applyNumberFormat="1"/>
    <xf numFmtId="171" fontId="0" fillId="0" borderId="0" xfId="0" applyNumberFormat="1"/>
    <xf numFmtId="172" fontId="0" fillId="0" borderId="0" xfId="0" applyNumberFormat="1" applyAlignment="1">
      <alignment horizontal="right"/>
    </xf>
    <xf numFmtId="172" fontId="4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5" fontId="4" fillId="0" borderId="0" xfId="0" applyNumberFormat="1" applyFont="1"/>
    <xf numFmtId="6" fontId="4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2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/>
    <xf numFmtId="173" fontId="0" fillId="0" borderId="0" xfId="0" applyNumberFormat="1"/>
    <xf numFmtId="174" fontId="0" fillId="0" borderId="0" xfId="0" applyNumberFormat="1"/>
    <xf numFmtId="176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1"/>
  <sheetViews>
    <sheetView tabSelected="1" workbookViewId="0">
      <selection activeCell="B2" sqref="B2"/>
    </sheetView>
  </sheetViews>
  <sheetFormatPr baseColWidth="10" defaultColWidth="11.44140625" defaultRowHeight="14.4" x14ac:dyDescent="0.3"/>
  <cols>
    <col min="1" max="1" width="2.88671875" style="5" customWidth="1"/>
    <col min="2" max="2" width="20" style="5" customWidth="1"/>
    <col min="3" max="15" width="17.109375" style="5" customWidth="1"/>
    <col min="16" max="16384" width="11.44140625" style="5"/>
  </cols>
  <sheetData>
    <row r="2" spans="2:15" x14ac:dyDescent="0.3">
      <c r="B2" s="1" t="s">
        <v>46</v>
      </c>
    </row>
    <row r="3" spans="2:15" s="25" customFormat="1" x14ac:dyDescent="0.3"/>
    <row r="4" spans="2:15" s="25" customFormat="1" x14ac:dyDescent="0.3">
      <c r="C4" s="26" t="s">
        <v>47</v>
      </c>
      <c r="D4" s="26" t="s">
        <v>48</v>
      </c>
      <c r="E4" s="26" t="s">
        <v>49</v>
      </c>
      <c r="F4" s="26"/>
      <c r="G4" s="26"/>
      <c r="H4" s="26"/>
      <c r="I4" s="26">
        <v>0.8</v>
      </c>
      <c r="J4" s="26"/>
      <c r="K4" s="26"/>
      <c r="L4" s="26"/>
      <c r="M4" s="26"/>
    </row>
    <row r="5" spans="2:15" s="25" customFormat="1" x14ac:dyDescent="0.3">
      <c r="B5" s="25" t="s">
        <v>50</v>
      </c>
      <c r="C5" s="26">
        <v>0.3</v>
      </c>
      <c r="D5" s="26">
        <v>0.4</v>
      </c>
      <c r="E5" s="26">
        <v>0.3</v>
      </c>
      <c r="F5" s="26"/>
      <c r="G5" s="27" t="s">
        <v>60</v>
      </c>
      <c r="H5" s="27" t="s">
        <v>61</v>
      </c>
      <c r="I5" s="27" t="s">
        <v>62</v>
      </c>
      <c r="J5" s="30" t="s">
        <v>51</v>
      </c>
      <c r="K5" s="30" t="s">
        <v>52</v>
      </c>
      <c r="L5" s="30" t="s">
        <v>53</v>
      </c>
      <c r="M5" s="27" t="s">
        <v>54</v>
      </c>
      <c r="N5" s="27" t="s">
        <v>55</v>
      </c>
      <c r="O5" s="27" t="s">
        <v>56</v>
      </c>
    </row>
    <row r="6" spans="2:15" s="25" customFormat="1" x14ac:dyDescent="0.3">
      <c r="J6" s="31"/>
      <c r="K6" s="31"/>
      <c r="L6" s="31"/>
    </row>
    <row r="7" spans="2:15" s="25" customFormat="1" x14ac:dyDescent="0.3">
      <c r="B7" s="25" t="s">
        <v>57</v>
      </c>
      <c r="C7" s="28">
        <v>400</v>
      </c>
      <c r="D7" s="28">
        <v>550</v>
      </c>
      <c r="E7" s="28">
        <v>600</v>
      </c>
      <c r="G7" s="29">
        <f>MAX(C7:E7)</f>
        <v>600</v>
      </c>
      <c r="H7" s="29">
        <f>MIN(C7:E7)</f>
        <v>400</v>
      </c>
      <c r="I7" s="29">
        <f>G7*$I$4+H7*(1-$I$4)</f>
        <v>560</v>
      </c>
      <c r="J7" s="32">
        <f t="shared" ref="J7:L9" si="0">MAX(C$7:C$9)-C7</f>
        <v>300</v>
      </c>
      <c r="K7" s="32">
        <f t="shared" si="0"/>
        <v>0</v>
      </c>
      <c r="L7" s="32">
        <f t="shared" si="0"/>
        <v>0</v>
      </c>
      <c r="M7" s="29">
        <f>MAX(J7:L7)</f>
        <v>300</v>
      </c>
      <c r="N7" s="29">
        <f>C7*C$5+D7*D$5+E7*E$5</f>
        <v>520</v>
      </c>
      <c r="O7" s="29">
        <f>SQRT(C$5*(C7-N7)^2+D$5*(D7-N7)^2+E$5*(E7-N7)^2)</f>
        <v>81.240384046359608</v>
      </c>
    </row>
    <row r="8" spans="2:15" s="25" customFormat="1" x14ac:dyDescent="0.3">
      <c r="B8" s="25" t="s">
        <v>58</v>
      </c>
      <c r="C8" s="28">
        <v>700</v>
      </c>
      <c r="D8" s="28">
        <v>350</v>
      </c>
      <c r="E8" s="28">
        <v>200</v>
      </c>
      <c r="G8" s="29">
        <f t="shared" ref="G8:G9" si="1">MAX(C8:E8)</f>
        <v>700</v>
      </c>
      <c r="H8" s="29">
        <f t="shared" ref="H8:H9" si="2">MIN(C8:E8)</f>
        <v>200</v>
      </c>
      <c r="I8" s="29">
        <f t="shared" ref="I8:I9" si="3">G8*$I$4+H8*(1-$I$4)</f>
        <v>600</v>
      </c>
      <c r="J8" s="32">
        <f t="shared" si="0"/>
        <v>0</v>
      </c>
      <c r="K8" s="32">
        <f t="shared" si="0"/>
        <v>200</v>
      </c>
      <c r="L8" s="32">
        <f t="shared" si="0"/>
        <v>400</v>
      </c>
      <c r="M8" s="29">
        <f t="shared" ref="M8:M9" si="4">MAX(J8:L8)</f>
        <v>400</v>
      </c>
      <c r="N8" s="29">
        <f>C8*C$5+D8*D$5+E8*E$5</f>
        <v>410</v>
      </c>
      <c r="O8" s="29">
        <f>SQRT(C$5*(C8-N8)^2+D$5*(D8-N8)^2+E$5*(E8-N8)^2)</f>
        <v>199.74984355438178</v>
      </c>
    </row>
    <row r="9" spans="2:15" s="25" customFormat="1" x14ac:dyDescent="0.3">
      <c r="B9" s="25" t="s">
        <v>59</v>
      </c>
      <c r="C9" s="28">
        <v>500</v>
      </c>
      <c r="D9" s="28">
        <v>500</v>
      </c>
      <c r="E9" s="28">
        <v>500</v>
      </c>
      <c r="G9" s="29">
        <f t="shared" si="1"/>
        <v>500</v>
      </c>
      <c r="H9" s="29">
        <f t="shared" si="2"/>
        <v>500</v>
      </c>
      <c r="I9" s="29">
        <f t="shared" si="3"/>
        <v>500</v>
      </c>
      <c r="J9" s="32">
        <f t="shared" si="0"/>
        <v>200</v>
      </c>
      <c r="K9" s="32">
        <f t="shared" si="0"/>
        <v>50</v>
      </c>
      <c r="L9" s="32">
        <f t="shared" si="0"/>
        <v>100</v>
      </c>
      <c r="M9" s="29">
        <f t="shared" si="4"/>
        <v>200</v>
      </c>
      <c r="N9" s="29">
        <f>C9*C$5+D9*D$5+E9*E$5</f>
        <v>500</v>
      </c>
      <c r="O9" s="29">
        <f>SQRT(C$5*(C9-N9)^2+D$5*(D9-N9)^2+E$5*(E9-N9)^2)</f>
        <v>0</v>
      </c>
    </row>
    <row r="10" spans="2:15" s="25" customFormat="1" x14ac:dyDescent="0.3"/>
    <row r="11" spans="2:15" s="25" customFormat="1" x14ac:dyDescent="0.3"/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4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4.5546875" bestFit="1" customWidth="1"/>
    <col min="3" max="8" width="11.44140625" style="4" customWidth="1"/>
  </cols>
  <sheetData>
    <row r="2" spans="2:10" x14ac:dyDescent="0.3">
      <c r="B2" s="1" t="s">
        <v>39</v>
      </c>
    </row>
    <row r="5" spans="2:10" x14ac:dyDescent="0.3">
      <c r="B5" s="1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</row>
    <row r="6" spans="2:10" x14ac:dyDescent="0.3">
      <c r="B6" s="1" t="s">
        <v>31</v>
      </c>
      <c r="C6" s="21">
        <v>10</v>
      </c>
      <c r="D6" s="21">
        <v>20</v>
      </c>
      <c r="E6" s="21">
        <v>50</v>
      </c>
      <c r="F6" s="21">
        <v>150</v>
      </c>
      <c r="G6" s="21">
        <v>30</v>
      </c>
      <c r="H6" s="21">
        <v>40</v>
      </c>
      <c r="J6" s="34">
        <f>SUM(D6:H6)</f>
        <v>290</v>
      </c>
    </row>
    <row r="7" spans="2:10" x14ac:dyDescent="0.3">
      <c r="B7" s="1" t="s">
        <v>32</v>
      </c>
      <c r="C7" s="22">
        <v>1</v>
      </c>
      <c r="D7" s="22">
        <v>29</v>
      </c>
      <c r="E7" s="22">
        <v>20</v>
      </c>
      <c r="F7" s="22">
        <v>10</v>
      </c>
      <c r="G7" s="22">
        <v>30</v>
      </c>
      <c r="H7" s="22">
        <v>40</v>
      </c>
      <c r="J7" s="35">
        <f>SUM(E7:H7)</f>
        <v>100</v>
      </c>
    </row>
    <row r="8" spans="2:10" x14ac:dyDescent="0.3">
      <c r="B8" s="1" t="s">
        <v>33</v>
      </c>
      <c r="C8" s="19">
        <v>8700</v>
      </c>
      <c r="D8" s="19">
        <v>20400</v>
      </c>
      <c r="E8" s="19">
        <v>10000</v>
      </c>
      <c r="F8" s="19">
        <v>10000</v>
      </c>
      <c r="G8" s="19">
        <v>10000</v>
      </c>
      <c r="H8" s="19">
        <v>10000</v>
      </c>
    </row>
    <row r="10" spans="2:10" x14ac:dyDescent="0.3">
      <c r="B10" s="1" t="s">
        <v>34</v>
      </c>
      <c r="C10" s="7" t="s">
        <v>25</v>
      </c>
      <c r="D10" s="7" t="s">
        <v>26</v>
      </c>
      <c r="E10" s="7" t="s">
        <v>27</v>
      </c>
      <c r="F10" s="7" t="s">
        <v>28</v>
      </c>
      <c r="G10" s="7" t="s">
        <v>29</v>
      </c>
      <c r="H10" s="7" t="s">
        <v>30</v>
      </c>
    </row>
    <row r="11" spans="2:10" x14ac:dyDescent="0.3">
      <c r="B11" s="9" t="s">
        <v>35</v>
      </c>
      <c r="C11" s="20">
        <v>0</v>
      </c>
      <c r="D11" s="20">
        <f>$C8*D6/SUM($D6:$H6)</f>
        <v>600</v>
      </c>
      <c r="E11" s="20">
        <f>$C8*E6/SUM($D6:$H6)</f>
        <v>1500</v>
      </c>
      <c r="F11" s="20">
        <f>$C8*F6/SUM($D6:$H6)</f>
        <v>4500</v>
      </c>
      <c r="G11" s="20">
        <f>$C8*G6/SUM($D6:$H6)</f>
        <v>900</v>
      </c>
      <c r="H11" s="20">
        <f>$C8*H6/SUM($D6:$H6)</f>
        <v>1200</v>
      </c>
    </row>
    <row r="12" spans="2:10" x14ac:dyDescent="0.3">
      <c r="B12" s="9" t="s">
        <v>36</v>
      </c>
      <c r="C12" s="20">
        <v>0</v>
      </c>
      <c r="D12" s="20">
        <f>D8+D11</f>
        <v>21000</v>
      </c>
      <c r="E12" s="20">
        <f>E8+E11</f>
        <v>11500</v>
      </c>
      <c r="F12" s="20">
        <f>F8+F11</f>
        <v>14500</v>
      </c>
      <c r="G12" s="20">
        <f>G8+G11</f>
        <v>10900</v>
      </c>
      <c r="H12" s="20">
        <f>H8+H11</f>
        <v>11200</v>
      </c>
    </row>
    <row r="13" spans="2:10" x14ac:dyDescent="0.3">
      <c r="B13" s="9" t="s">
        <v>37</v>
      </c>
      <c r="C13" s="20">
        <v>0</v>
      </c>
      <c r="D13" s="20">
        <v>0</v>
      </c>
      <c r="E13" s="20">
        <f>$D12*E7/SUM($E7:$H7)</f>
        <v>4200</v>
      </c>
      <c r="F13" s="20">
        <f>$D12*F7/SUM($E7:$H7)</f>
        <v>2100</v>
      </c>
      <c r="G13" s="20">
        <f>$D12*G7/SUM($E7:$H7)</f>
        <v>6300</v>
      </c>
      <c r="H13" s="20">
        <f>$D12*H7/SUM($E7:$H7)</f>
        <v>8400</v>
      </c>
    </row>
    <row r="14" spans="2:10" x14ac:dyDescent="0.3">
      <c r="B14" s="9" t="s">
        <v>38</v>
      </c>
      <c r="C14" s="20">
        <v>0</v>
      </c>
      <c r="D14" s="20">
        <v>0</v>
      </c>
      <c r="E14" s="20">
        <f>E12+E13</f>
        <v>15700</v>
      </c>
      <c r="F14" s="20">
        <f>F12+F13</f>
        <v>16600</v>
      </c>
      <c r="G14" s="20">
        <f>G12+G13</f>
        <v>17200</v>
      </c>
      <c r="H14" s="20">
        <f>H12+H13</f>
        <v>19600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29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3" width="25.6640625" customWidth="1"/>
  </cols>
  <sheetData>
    <row r="2" spans="2:3" x14ac:dyDescent="0.3">
      <c r="B2" s="1" t="s">
        <v>22</v>
      </c>
    </row>
    <row r="3" spans="2:3" x14ac:dyDescent="0.3">
      <c r="B3" s="1"/>
    </row>
    <row r="5" spans="2:3" ht="15.6" x14ac:dyDescent="0.35">
      <c r="B5" t="s">
        <v>41</v>
      </c>
      <c r="C5" s="16">
        <v>50000</v>
      </c>
    </row>
    <row r="6" spans="2:3" x14ac:dyDescent="0.3">
      <c r="B6" t="s">
        <v>23</v>
      </c>
      <c r="C6" s="18">
        <v>5</v>
      </c>
    </row>
    <row r="7" spans="2:3" x14ac:dyDescent="0.3">
      <c r="C7" s="16"/>
    </row>
    <row r="8" spans="2:3" ht="15.6" x14ac:dyDescent="0.35">
      <c r="B8" t="s">
        <v>42</v>
      </c>
      <c r="C8" s="16">
        <v>10000</v>
      </c>
    </row>
    <row r="9" spans="2:3" ht="15.6" x14ac:dyDescent="0.35">
      <c r="B9" t="s">
        <v>43</v>
      </c>
      <c r="C9" s="16">
        <v>15000</v>
      </c>
    </row>
    <row r="10" spans="2:3" ht="15.6" x14ac:dyDescent="0.35">
      <c r="B10" t="s">
        <v>44</v>
      </c>
      <c r="C10" s="16">
        <v>20000</v>
      </c>
    </row>
    <row r="11" spans="2:3" ht="15.6" x14ac:dyDescent="0.35">
      <c r="B11" t="s">
        <v>45</v>
      </c>
      <c r="C11" s="16">
        <v>20000</v>
      </c>
    </row>
    <row r="12" spans="2:3" ht="15.6" x14ac:dyDescent="0.35">
      <c r="B12" t="s">
        <v>63</v>
      </c>
      <c r="C12" s="16">
        <v>10000</v>
      </c>
    </row>
    <row r="13" spans="2:3" ht="15.6" x14ac:dyDescent="0.35">
      <c r="B13" t="s">
        <v>64</v>
      </c>
      <c r="C13" s="16">
        <v>5000</v>
      </c>
    </row>
    <row r="14" spans="2:3" ht="15.6" x14ac:dyDescent="0.35">
      <c r="C14" s="16"/>
    </row>
    <row r="15" spans="2:3" ht="15.6" x14ac:dyDescent="0.35">
      <c r="B15" t="s">
        <v>65</v>
      </c>
      <c r="C15" s="17">
        <v>0.1</v>
      </c>
    </row>
    <row r="16" spans="2:3" ht="15.6" x14ac:dyDescent="0.35">
      <c r="B16" t="s">
        <v>66</v>
      </c>
      <c r="C16" s="17">
        <v>0.2</v>
      </c>
    </row>
    <row r="20" spans="2:3" x14ac:dyDescent="0.3">
      <c r="B20" s="9" t="s">
        <v>40</v>
      </c>
      <c r="C20" s="23">
        <f>C5/AVERAGE(C8:C12)</f>
        <v>3.3333333333333335</v>
      </c>
    </row>
    <row r="21" spans="2:3" x14ac:dyDescent="0.3">
      <c r="C21" s="33"/>
    </row>
    <row r="22" spans="2:3" x14ac:dyDescent="0.3">
      <c r="C22" s="33"/>
    </row>
    <row r="23" spans="2:3" ht="15.6" x14ac:dyDescent="0.35">
      <c r="B23" s="9" t="s">
        <v>67</v>
      </c>
      <c r="C23" s="24">
        <f>NPV(C15,C8,C9,C10,C11,C12+C13)-C5</f>
        <v>9487.9882770054101</v>
      </c>
    </row>
    <row r="24" spans="2:3" x14ac:dyDescent="0.3">
      <c r="C24" s="33"/>
    </row>
    <row r="25" spans="2:3" x14ac:dyDescent="0.3">
      <c r="C25" s="33"/>
    </row>
    <row r="26" spans="2:3" ht="15.6" x14ac:dyDescent="0.35">
      <c r="B26" s="9" t="s">
        <v>68</v>
      </c>
      <c r="C26" s="24">
        <f>NPV(C16,C8,C9,C10,C11,C12+C13)-C5</f>
        <v>-4002.7006172839465</v>
      </c>
    </row>
    <row r="27" spans="2:3" x14ac:dyDescent="0.3">
      <c r="C27" s="33"/>
    </row>
    <row r="28" spans="2:3" x14ac:dyDescent="0.3">
      <c r="C28" s="33"/>
    </row>
    <row r="29" spans="2:3" x14ac:dyDescent="0.3">
      <c r="B29" s="9" t="s">
        <v>69</v>
      </c>
      <c r="C29" s="36">
        <f>C15-(C23*(C16-C15)/(C26-C23))</f>
        <v>0.17032990198908005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33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2.33203125" bestFit="1" customWidth="1"/>
    <col min="3" max="3" width="20" customWidth="1"/>
  </cols>
  <sheetData>
    <row r="2" spans="2:3" x14ac:dyDescent="0.3">
      <c r="B2" s="1" t="s">
        <v>0</v>
      </c>
    </row>
    <row r="3" spans="2:3" x14ac:dyDescent="0.3">
      <c r="B3" s="1"/>
    </row>
    <row r="5" spans="2:3" x14ac:dyDescent="0.3">
      <c r="B5" s="1" t="s">
        <v>1</v>
      </c>
      <c r="C5" s="2" t="s">
        <v>2</v>
      </c>
    </row>
    <row r="6" spans="2:3" x14ac:dyDescent="0.3">
      <c r="B6" t="s">
        <v>3</v>
      </c>
      <c r="C6" s="6">
        <v>45</v>
      </c>
    </row>
    <row r="7" spans="2:3" x14ac:dyDescent="0.3">
      <c r="B7" t="s">
        <v>4</v>
      </c>
      <c r="C7" s="6">
        <v>20</v>
      </c>
    </row>
    <row r="8" spans="2:3" x14ac:dyDescent="0.3">
      <c r="B8" t="s">
        <v>5</v>
      </c>
      <c r="C8" s="6">
        <v>0</v>
      </c>
    </row>
    <row r="9" spans="2:3" x14ac:dyDescent="0.3">
      <c r="B9" t="s">
        <v>6</v>
      </c>
      <c r="C9" s="6">
        <v>27</v>
      </c>
    </row>
    <row r="10" spans="2:3" x14ac:dyDescent="0.3">
      <c r="B10" t="s">
        <v>7</v>
      </c>
      <c r="C10" s="6">
        <v>30</v>
      </c>
    </row>
    <row r="11" spans="2:3" x14ac:dyDescent="0.3">
      <c r="B11" t="s">
        <v>8</v>
      </c>
      <c r="C11" s="6">
        <v>11</v>
      </c>
    </row>
    <row r="14" spans="2:3" x14ac:dyDescent="0.3">
      <c r="B14" s="1" t="s">
        <v>14</v>
      </c>
      <c r="C14" s="10">
        <v>6</v>
      </c>
    </row>
    <row r="15" spans="2:3" x14ac:dyDescent="0.3">
      <c r="B15" s="1" t="s">
        <v>9</v>
      </c>
      <c r="C15" s="8">
        <v>120</v>
      </c>
    </row>
    <row r="16" spans="2:3" x14ac:dyDescent="0.3">
      <c r="B16" s="1" t="s">
        <v>15</v>
      </c>
      <c r="C16" s="8">
        <v>10</v>
      </c>
    </row>
    <row r="17" spans="2:3" x14ac:dyDescent="0.3">
      <c r="B17" s="1" t="s">
        <v>10</v>
      </c>
      <c r="C17">
        <v>1.75</v>
      </c>
    </row>
    <row r="20" spans="2:3" x14ac:dyDescent="0.3">
      <c r="B20" s="9" t="s">
        <v>11</v>
      </c>
      <c r="C20" s="12">
        <f>SQRT(1/C14*((C6-AVERAGE(C6:C11))^2+(C7-AVERAGE(C6:C11))^2+(C8-AVERAGE(C6:C11))^2+(C9-AVERAGE(C6:C11))^2+(C10-AVERAGE(C6:C11))^2+(C11-AVERAGE(C6:C11))^2))</f>
        <v>14.299378385867765</v>
      </c>
    </row>
    <row r="21" spans="2:3" x14ac:dyDescent="0.3">
      <c r="B21" s="9" t="s">
        <v>12</v>
      </c>
      <c r="C21" s="15">
        <f>C20/AVERAGE(C6:C11)</f>
        <v>0.64508473921207965</v>
      </c>
    </row>
    <row r="22" spans="2:3" x14ac:dyDescent="0.3">
      <c r="B22" s="9" t="s">
        <v>13</v>
      </c>
      <c r="C22" s="11">
        <f>SUM(C6:C11)/C15*C16+C20*C17</f>
        <v>36.10724550860192</v>
      </c>
    </row>
    <row r="27" spans="2:3" x14ac:dyDescent="0.3">
      <c r="B27" s="1" t="s">
        <v>17</v>
      </c>
      <c r="C27" s="6">
        <f>SUM(C6:C11)*2</f>
        <v>266</v>
      </c>
    </row>
    <row r="28" spans="2:3" x14ac:dyDescent="0.3">
      <c r="B28" s="1" t="s">
        <v>16</v>
      </c>
      <c r="C28" s="3">
        <v>60</v>
      </c>
    </row>
    <row r="29" spans="2:3" x14ac:dyDescent="0.3">
      <c r="B29" s="1" t="s">
        <v>18</v>
      </c>
      <c r="C29" s="3">
        <v>900</v>
      </c>
    </row>
    <row r="30" spans="2:3" x14ac:dyDescent="0.3">
      <c r="B30" s="1" t="s">
        <v>19</v>
      </c>
      <c r="C30" s="13">
        <v>0.05</v>
      </c>
    </row>
    <row r="32" spans="2:3" x14ac:dyDescent="0.3">
      <c r="B32" s="9" t="s">
        <v>20</v>
      </c>
      <c r="C32" s="11">
        <f>SQRT((2*C27*C28)/(C29*C30))</f>
        <v>26.633312473917574</v>
      </c>
    </row>
    <row r="33" spans="2:3" x14ac:dyDescent="0.3">
      <c r="B33" s="9" t="s">
        <v>21</v>
      </c>
      <c r="C33" s="14">
        <f>C27/C32</f>
        <v>9.9874921777190888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Entscheidungstheorie</vt:lpstr>
      <vt:lpstr>Internes Rechnungswesen</vt:lpstr>
      <vt:lpstr>Investition</vt:lpstr>
      <vt:lpstr>Beschaffung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Klausur - Berechnungen</dc:subject>
  <dc:creator>Schäffer-Poeschel Verlag für Wirtschaft · Steuern · Recht GmbH</dc:creator>
  <cp:keywords>Copyright © Schäffer-Poeschel Verlag für Wirtschaft · Steuern · Recht GmbH</cp:keywords>
  <cp:lastModifiedBy>Prof. Dr. Jan Schäfer-Kunz</cp:lastModifiedBy>
  <dcterms:created xsi:type="dcterms:W3CDTF">2012-11-23T17:18:50Z</dcterms:created>
  <dcterms:modified xsi:type="dcterms:W3CDTF">2020-02-17T17:08:01Z</dcterms:modified>
</cp:coreProperties>
</file>