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Vorlesungen\BWL\Dozenten\Klausuren\"/>
    </mc:Choice>
  </mc:AlternateContent>
  <xr:revisionPtr revIDLastSave="0" documentId="13_ncr:1_{D980568B-CFBE-481B-8911-E0750EEDD089}" xr6:coauthVersionLast="37" xr6:coauthVersionMax="37" xr10:uidLastSave="{00000000-0000-0000-0000-000000000000}"/>
  <bookViews>
    <workbookView xWindow="9528" yWindow="72" windowWidth="28512" windowHeight="14628" xr2:uid="{00000000-000D-0000-FFFF-FFFF00000000}"/>
  </bookViews>
  <sheets>
    <sheet name="Grundlagen" sheetId="30" r:id="rId1"/>
    <sheet name="Entscheidungstheorie" sheetId="32" r:id="rId2"/>
    <sheet name="Internes Rechnungswesen" sheetId="31" r:id="rId3"/>
    <sheet name="Investition" sheetId="33" r:id="rId4"/>
  </sheets>
  <definedNames>
    <definedName name="_xlnm.Print_Area" localSheetId="1">Entscheidungstheorie!$A$1:$H$33</definedName>
    <definedName name="_xlnm.Print_Area" localSheetId="0">Grundlagen!$A$1:$I$17</definedName>
    <definedName name="_xlnm.Print_Area" localSheetId="2">'Internes Rechnungswesen'!$A$1:$G$22</definedName>
  </definedNames>
  <calcPr calcId="179021"/>
</workbook>
</file>

<file path=xl/calcChain.xml><?xml version="1.0" encoding="utf-8"?>
<calcChain xmlns="http://schemas.openxmlformats.org/spreadsheetml/2006/main">
  <c r="D12" i="31" l="1"/>
  <c r="D11" i="31"/>
  <c r="D10" i="31"/>
  <c r="D9" i="31"/>
  <c r="D36" i="33"/>
  <c r="C36" i="33"/>
  <c r="D30" i="33"/>
  <c r="C30" i="33"/>
  <c r="D27" i="33"/>
  <c r="D37" i="33" s="1"/>
  <c r="D39" i="33" s="1"/>
  <c r="C27" i="33"/>
  <c r="C37" i="33" s="1"/>
  <c r="C39" i="33" s="1"/>
  <c r="D22" i="33"/>
  <c r="C22" i="33"/>
  <c r="D17" i="33"/>
  <c r="C17" i="33"/>
  <c r="D16" i="33"/>
  <c r="C16" i="33"/>
  <c r="C32" i="33" l="1"/>
  <c r="D32" i="33"/>
  <c r="E32" i="32" l="1"/>
  <c r="F32" i="32" s="1"/>
  <c r="D32" i="32"/>
  <c r="E31" i="32"/>
  <c r="F31" i="32" s="1"/>
  <c r="D31" i="32"/>
  <c r="E30" i="32"/>
  <c r="F30" i="32" s="1"/>
  <c r="D30" i="32"/>
  <c r="F25" i="32"/>
  <c r="E25" i="32"/>
  <c r="D25" i="32"/>
  <c r="F24" i="32"/>
  <c r="E24" i="32"/>
  <c r="D24" i="32"/>
  <c r="F23" i="32"/>
  <c r="E23" i="32"/>
  <c r="D23" i="32"/>
  <c r="E18" i="32"/>
  <c r="D18" i="32"/>
  <c r="F18" i="32" s="1"/>
  <c r="E17" i="32"/>
  <c r="D17" i="32"/>
  <c r="E16" i="32"/>
  <c r="D16" i="32"/>
  <c r="F16" i="32" s="1"/>
  <c r="G25" i="32" l="1"/>
  <c r="G24" i="32"/>
  <c r="G23" i="32"/>
  <c r="F17" i="32"/>
  <c r="F15" i="31"/>
  <c r="E15" i="31"/>
  <c r="D15" i="31" s="1"/>
  <c r="D19" i="31" s="1"/>
  <c r="F14" i="31"/>
  <c r="E14" i="31"/>
  <c r="D14" i="31"/>
  <c r="D18" i="31" l="1"/>
  <c r="D20" i="31"/>
  <c r="F20" i="31" l="1"/>
  <c r="E20" i="31"/>
  <c r="D21" i="31"/>
  <c r="D22" i="31"/>
  <c r="D23" i="31" l="1"/>
  <c r="F23" i="31"/>
  <c r="E23" i="31"/>
  <c r="G16" i="30" l="1"/>
  <c r="G15" i="30" s="1"/>
  <c r="G14" i="30" s="1"/>
  <c r="G13" i="30" s="1"/>
  <c r="G12" i="30" s="1"/>
  <c r="G11" i="30" s="1"/>
  <c r="G10" i="30" s="1"/>
  <c r="G9" i="30" s="1"/>
  <c r="G8" i="30" s="1"/>
  <c r="G7" i="30" s="1"/>
  <c r="E7" i="30"/>
  <c r="E8" i="30" s="1"/>
  <c r="H8" i="30" l="1"/>
  <c r="E9" i="30"/>
  <c r="H7" i="30"/>
  <c r="E10" i="30" l="1"/>
  <c r="H9" i="30"/>
  <c r="H10" i="30" l="1"/>
  <c r="E11" i="30"/>
  <c r="E12" i="30" l="1"/>
  <c r="H11" i="30"/>
  <c r="H12" i="30" l="1"/>
  <c r="E13" i="30"/>
  <c r="E14" i="30" l="1"/>
  <c r="H13" i="30"/>
  <c r="H14" i="30" l="1"/>
  <c r="E15" i="30"/>
  <c r="E16" i="30" l="1"/>
  <c r="H16" i="30" s="1"/>
  <c r="H15" i="30"/>
</calcChain>
</file>

<file path=xl/sharedStrings.xml><?xml version="1.0" encoding="utf-8"?>
<sst xmlns="http://schemas.openxmlformats.org/spreadsheetml/2006/main" count="82" uniqueCount="69">
  <si>
    <t>Internes Rechnungswesen</t>
  </si>
  <si>
    <t>Materialeinzelkosten</t>
  </si>
  <si>
    <t>Fertigungseinzelkosten</t>
  </si>
  <si>
    <t>Materialgemeinkostenzuschlagssatz</t>
  </si>
  <si>
    <t>Fertigungsgemeinkostenzuschlagssatz</t>
  </si>
  <si>
    <t>Verwaltungsgemeinkostenzuschlagssatz</t>
  </si>
  <si>
    <t>Vertriebsgemeinkostenzuschlagssatz</t>
  </si>
  <si>
    <t>Selbstkosten</t>
  </si>
  <si>
    <t>Investition</t>
  </si>
  <si>
    <t>Zuschlagskalkulation</t>
  </si>
  <si>
    <t>Herstellkosten</t>
  </si>
  <si>
    <t>Entscheidungstheorie</t>
  </si>
  <si>
    <t>Umweltzustand 1</t>
  </si>
  <si>
    <t>Umweltzustand 2</t>
  </si>
  <si>
    <t>Umweltzustand 3</t>
  </si>
  <si>
    <t>Wahrscheinlichkeit</t>
  </si>
  <si>
    <t>Aktion A</t>
  </si>
  <si>
    <t>Aktion B</t>
  </si>
  <si>
    <t>Aktion C</t>
  </si>
  <si>
    <t>Maximax</t>
  </si>
  <si>
    <t>Maximin</t>
  </si>
  <si>
    <t>Hurwicz</t>
  </si>
  <si>
    <t>Nutzenentgang 1</t>
  </si>
  <si>
    <t>Nutzenentgang 2</t>
  </si>
  <si>
    <t>Nutzenentgang 3</t>
  </si>
  <si>
    <t>Savage-Niehans</t>
  </si>
  <si>
    <t>Laplace</t>
  </si>
  <si>
    <t>μ</t>
  </si>
  <si>
    <t>σ</t>
  </si>
  <si>
    <t>A</t>
  </si>
  <si>
    <t>B</t>
  </si>
  <si>
    <r>
      <t>Investitionsauszahlung I</t>
    </r>
    <r>
      <rPr>
        <vertAlign val="subscript"/>
        <sz val="11"/>
        <color indexed="8"/>
        <rFont val="Calibri"/>
        <family val="2"/>
      </rPr>
      <t>0</t>
    </r>
  </si>
  <si>
    <t>Nutzungsdauer n</t>
  </si>
  <si>
    <r>
      <t>1. Jahr: Rückfluss R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</si>
  <si>
    <r>
      <t>2. Jahr: Rückfluss 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</si>
  <si>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3. Jahr: Rückfluss R</t>
    </r>
    <r>
      <rPr>
        <vertAlign val="subscript"/>
        <sz val="11"/>
        <color indexed="8"/>
        <rFont val="Calibri"/>
        <family val="2"/>
      </rPr>
      <t xml:space="preserve">3 </t>
    </r>
  </si>
  <si>
    <r>
      <t>4. Jahr: Rückfluss R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</t>
    </r>
  </si>
  <si>
    <r>
      <t>5. Jahr: Liquidationserlös L</t>
    </r>
    <r>
      <rPr>
        <vertAlign val="subscript"/>
        <sz val="11"/>
        <color indexed="8"/>
        <rFont val="Calibri"/>
        <family val="2"/>
      </rPr>
      <t>5</t>
    </r>
  </si>
  <si>
    <t>Mittelwert</t>
  </si>
  <si>
    <t>Amortisationsdauer</t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</si>
  <si>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1</t>
    </r>
  </si>
  <si>
    <r>
      <t>Kapitalwert C</t>
    </r>
    <r>
      <rPr>
        <b/>
        <vertAlign val="subscript"/>
        <sz val="11"/>
        <color theme="3"/>
        <rFont val="Calibri"/>
        <family val="2"/>
        <scheme val="minor"/>
      </rPr>
      <t>01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</si>
  <si>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</si>
  <si>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Gerundeter Kapitalwert C</t>
    </r>
    <r>
      <rPr>
        <vertAlign val="subscript"/>
        <sz val="11"/>
        <color theme="1"/>
        <rFont val="Calibri"/>
        <family val="2"/>
        <scheme val="minor"/>
      </rPr>
      <t>02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</si>
  <si>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3</t>
    </r>
  </si>
  <si>
    <r>
      <t>Gerundeter Kapitalwert C</t>
    </r>
    <r>
      <rPr>
        <vertAlign val="subscript"/>
        <sz val="11"/>
        <color theme="1"/>
        <rFont val="Calibri"/>
        <family val="2"/>
        <scheme val="minor"/>
      </rPr>
      <t>03</t>
    </r>
  </si>
  <si>
    <t>Interner Zinsfuß</t>
  </si>
  <si>
    <t>Annuität</t>
  </si>
  <si>
    <t>Grundlagen</t>
  </si>
  <si>
    <t>Preisbestimmung</t>
  </si>
  <si>
    <t>Angebotene</t>
  </si>
  <si>
    <t>Kumuliertes</t>
  </si>
  <si>
    <t>Nachgefragte</t>
  </si>
  <si>
    <t>Kumulierte</t>
  </si>
  <si>
    <t>Gehandelte</t>
  </si>
  <si>
    <t>Preislimit</t>
  </si>
  <si>
    <t>Aktien</t>
  </si>
  <si>
    <t>Angebot</t>
  </si>
  <si>
    <t>Nachfrage</t>
  </si>
  <si>
    <t>Unternehmen</t>
  </si>
  <si>
    <t>Erzeugnis 1</t>
  </si>
  <si>
    <t>Erzeugnis 2</t>
  </si>
  <si>
    <t>Stückzahl je Jahr</t>
  </si>
  <si>
    <t>Materialgemeinkosten je Jahr</t>
  </si>
  <si>
    <t>Fertigungsgemeinkosten je Jahr</t>
  </si>
  <si>
    <t>Verwaltungsgemeinkosten je Jahr</t>
  </si>
  <si>
    <t>Vertriebsgemeinkosten je Jahr</t>
  </si>
  <si>
    <t>Materialeinzelkosten je Jahr</t>
  </si>
  <si>
    <t>Fertigungseinzelkosten je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</si>
</sst>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,##0\ &quot;Stück&quot;"/>
    <numFmt numFmtId="165" formatCode="#,##0.00\ &quot;€/Stück&quot;"/>
    <numFmt numFmtId="166" formatCode="#,##0\ &quot;€&quot;"/>
    <numFmt numFmtId="167" formatCode="0.0"/>
    <numFmt numFmtId="168" formatCode="0.00000%"/>
    <numFmt numFmtId="169" formatCode="#,##0\ &quot;Jahre&quot;"/>
    <numFmt numFmtId="170" formatCode="#,##0.00\ &quot;Jahre&quot;"/>
    <numFmt numFmtId="171" formatCode="#,##0.0000\ &quot;€&quot;"/>
    <numFmt numFmtId="172" formatCode="0.0000%"/>
    <numFmt numFmtId="173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81C7"/>
      <name val="Calibri"/>
      <family val="2"/>
      <scheme val="minor"/>
    </font>
    <font>
      <vertAlign val="subscript"/>
      <sz val="11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164" fontId="4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169" fontId="0" fillId="0" borderId="0" xfId="0" applyNumberFormat="1"/>
    <xf numFmtId="6" fontId="0" fillId="0" borderId="0" xfId="0" applyNumberFormat="1"/>
    <xf numFmtId="170" fontId="3" fillId="0" borderId="0" xfId="0" applyNumberFormat="1" applyFont="1"/>
    <xf numFmtId="0" fontId="3" fillId="0" borderId="0" xfId="0" applyFont="1"/>
    <xf numFmtId="9" fontId="0" fillId="0" borderId="0" xfId="0" applyNumberFormat="1"/>
    <xf numFmtId="171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 applyAlignment="1">
      <alignment vertical="center"/>
    </xf>
    <xf numFmtId="6" fontId="3" fillId="0" borderId="0" xfId="0" applyNumberFormat="1" applyFont="1"/>
    <xf numFmtId="168" fontId="0" fillId="0" borderId="0" xfId="0" applyNumberFormat="1" applyFont="1"/>
    <xf numFmtId="0" fontId="1" fillId="0" borderId="0" xfId="0" applyFont="1" applyAlignment="1">
      <alignment horizontal="left"/>
    </xf>
    <xf numFmtId="173" fontId="4" fillId="0" borderId="0" xfId="0" applyNumberFormat="1" applyFont="1" applyAlignment="1">
      <alignment horizontal="left"/>
    </xf>
    <xf numFmtId="164" fontId="3" fillId="0" borderId="0" xfId="0" applyNumberFormat="1" applyFont="1"/>
    <xf numFmtId="164" fontId="8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  <xf numFmtId="166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EA1A-5F2D-42B7-8D92-8DA16BAF5EC5}">
  <sheetPr>
    <pageSetUpPr fitToPage="1"/>
  </sheetPr>
  <dimension ref="B2:H16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4.77734375" style="3" bestFit="1" customWidth="1"/>
    <col min="3" max="8" width="12.77734375" style="3" customWidth="1"/>
    <col min="9" max="9" width="2.6640625" style="3" customWidth="1"/>
    <col min="10" max="16384" width="11.44140625" style="3"/>
  </cols>
  <sheetData>
    <row r="2" spans="2:8" x14ac:dyDescent="0.3">
      <c r="B2" s="1" t="s">
        <v>48</v>
      </c>
    </row>
    <row r="3" spans="2:8" x14ac:dyDescent="0.3">
      <c r="B3" s="3" t="s">
        <v>49</v>
      </c>
    </row>
    <row r="4" spans="2:8" x14ac:dyDescent="0.3">
      <c r="C4" s="19"/>
      <c r="D4" s="29"/>
    </row>
    <row r="5" spans="2:8" x14ac:dyDescent="0.3">
      <c r="C5" s="1"/>
      <c r="D5" s="2" t="s">
        <v>50</v>
      </c>
      <c r="E5" s="2" t="s">
        <v>51</v>
      </c>
      <c r="F5" s="2" t="s">
        <v>52</v>
      </c>
      <c r="G5" s="2" t="s">
        <v>53</v>
      </c>
      <c r="H5" s="5" t="s">
        <v>54</v>
      </c>
    </row>
    <row r="6" spans="2:8" x14ac:dyDescent="0.3">
      <c r="C6" s="30" t="s">
        <v>55</v>
      </c>
      <c r="D6" s="2" t="s">
        <v>56</v>
      </c>
      <c r="E6" s="2" t="s">
        <v>57</v>
      </c>
      <c r="F6" s="2" t="s">
        <v>56</v>
      </c>
      <c r="G6" s="2" t="s">
        <v>58</v>
      </c>
      <c r="H6" s="5" t="s">
        <v>56</v>
      </c>
    </row>
    <row r="7" spans="2:8" x14ac:dyDescent="0.3">
      <c r="C7" s="31">
        <v>20.05</v>
      </c>
      <c r="D7" s="7">
        <v>500</v>
      </c>
      <c r="E7" s="4">
        <f>D7</f>
        <v>500</v>
      </c>
      <c r="F7" s="7">
        <v>620</v>
      </c>
      <c r="G7" s="4">
        <f t="shared" ref="G7:G14" si="0">G8+F7</f>
        <v>2550</v>
      </c>
      <c r="H7" s="32">
        <f>MIN(E7,G7)</f>
        <v>500</v>
      </c>
    </row>
    <row r="8" spans="2:8" x14ac:dyDescent="0.3">
      <c r="C8" s="31">
        <v>20.56</v>
      </c>
      <c r="D8" s="7">
        <v>250</v>
      </c>
      <c r="E8" s="4">
        <f>E7+D8</f>
        <v>750</v>
      </c>
      <c r="F8" s="7">
        <v>0</v>
      </c>
      <c r="G8" s="4">
        <f t="shared" si="0"/>
        <v>1930</v>
      </c>
      <c r="H8" s="32">
        <f t="shared" ref="H8:H16" si="1">MIN(E8,G8)</f>
        <v>750</v>
      </c>
    </row>
    <row r="9" spans="2:8" x14ac:dyDescent="0.3">
      <c r="C9" s="31">
        <v>21.33</v>
      </c>
      <c r="D9" s="7">
        <v>0</v>
      </c>
      <c r="E9" s="4">
        <f t="shared" ref="E9:E16" si="2">E8+D9</f>
        <v>750</v>
      </c>
      <c r="F9" s="7">
        <v>330</v>
      </c>
      <c r="G9" s="4">
        <f t="shared" si="0"/>
        <v>1930</v>
      </c>
      <c r="H9" s="32">
        <f t="shared" si="1"/>
        <v>750</v>
      </c>
    </row>
    <row r="10" spans="2:8" x14ac:dyDescent="0.3">
      <c r="C10" s="31">
        <v>22</v>
      </c>
      <c r="D10" s="7">
        <v>800</v>
      </c>
      <c r="E10" s="4">
        <f t="shared" si="2"/>
        <v>1550</v>
      </c>
      <c r="F10" s="7">
        <v>450</v>
      </c>
      <c r="G10" s="4">
        <f t="shared" si="0"/>
        <v>1600</v>
      </c>
      <c r="H10" s="33">
        <f t="shared" si="1"/>
        <v>1550</v>
      </c>
    </row>
    <row r="11" spans="2:8" x14ac:dyDescent="0.3">
      <c r="C11" s="31">
        <v>22.87</v>
      </c>
      <c r="D11" s="7">
        <v>10</v>
      </c>
      <c r="E11" s="4">
        <f t="shared" si="2"/>
        <v>1560</v>
      </c>
      <c r="F11" s="7">
        <v>0</v>
      </c>
      <c r="G11" s="4">
        <f t="shared" si="0"/>
        <v>1150</v>
      </c>
      <c r="H11" s="32">
        <f t="shared" si="1"/>
        <v>1150</v>
      </c>
    </row>
    <row r="12" spans="2:8" x14ac:dyDescent="0.3">
      <c r="C12" s="31">
        <v>22.98</v>
      </c>
      <c r="D12" s="7">
        <v>750</v>
      </c>
      <c r="E12" s="4">
        <f t="shared" si="2"/>
        <v>2310</v>
      </c>
      <c r="F12" s="7">
        <v>60</v>
      </c>
      <c r="G12" s="4">
        <f t="shared" si="0"/>
        <v>1150</v>
      </c>
      <c r="H12" s="32">
        <f t="shared" si="1"/>
        <v>1150</v>
      </c>
    </row>
    <row r="13" spans="2:8" x14ac:dyDescent="0.3">
      <c r="C13" s="31">
        <v>23.15</v>
      </c>
      <c r="D13" s="7">
        <v>0</v>
      </c>
      <c r="E13" s="4">
        <f t="shared" si="2"/>
        <v>2310</v>
      </c>
      <c r="F13" s="7">
        <v>660</v>
      </c>
      <c r="G13" s="4">
        <f t="shared" si="0"/>
        <v>1090</v>
      </c>
      <c r="H13" s="32">
        <f t="shared" si="1"/>
        <v>1090</v>
      </c>
    </row>
    <row r="14" spans="2:8" x14ac:dyDescent="0.3">
      <c r="C14" s="31">
        <v>23.68</v>
      </c>
      <c r="D14" s="7">
        <v>230</v>
      </c>
      <c r="E14" s="4">
        <f t="shared" si="2"/>
        <v>2540</v>
      </c>
      <c r="F14" s="7">
        <v>0</v>
      </c>
      <c r="G14" s="4">
        <f t="shared" si="0"/>
        <v>430</v>
      </c>
      <c r="H14" s="32">
        <f t="shared" si="1"/>
        <v>430</v>
      </c>
    </row>
    <row r="15" spans="2:8" x14ac:dyDescent="0.3">
      <c r="C15" s="31">
        <v>23.83</v>
      </c>
      <c r="D15" s="7">
        <v>0</v>
      </c>
      <c r="E15" s="4">
        <f t="shared" si="2"/>
        <v>2540</v>
      </c>
      <c r="F15" s="7">
        <v>350</v>
      </c>
      <c r="G15" s="4">
        <f>G16+F15</f>
        <v>430</v>
      </c>
      <c r="H15" s="32">
        <f t="shared" si="1"/>
        <v>430</v>
      </c>
    </row>
    <row r="16" spans="2:8" x14ac:dyDescent="0.3">
      <c r="C16" s="31">
        <v>24.15</v>
      </c>
      <c r="D16" s="7">
        <v>440</v>
      </c>
      <c r="E16" s="4">
        <f t="shared" si="2"/>
        <v>2980</v>
      </c>
      <c r="F16" s="7">
        <v>80</v>
      </c>
      <c r="G16" s="4">
        <f>F16</f>
        <v>80</v>
      </c>
      <c r="H16" s="32">
        <f t="shared" si="1"/>
        <v>80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1EA4-D0BA-44D1-AF94-0AF90CF4404B}">
  <sheetPr>
    <pageSetUpPr fitToPage="1"/>
  </sheetPr>
  <dimension ref="B2:L32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9.21875" style="3" bestFit="1" customWidth="1"/>
    <col min="3" max="7" width="16.6640625" style="3" customWidth="1"/>
    <col min="8" max="8" width="2.6640625" style="3" customWidth="1"/>
    <col min="9" max="16384" width="11.44140625" style="3"/>
  </cols>
  <sheetData>
    <row r="2" spans="2:12" x14ac:dyDescent="0.3">
      <c r="B2" s="1" t="s">
        <v>11</v>
      </c>
    </row>
    <row r="3" spans="2:12" x14ac:dyDescent="0.3">
      <c r="B3" s="1"/>
    </row>
    <row r="4" spans="2:12" s="8" customFormat="1" x14ac:dyDescent="0.3"/>
    <row r="5" spans="2:12" s="8" customFormat="1" x14ac:dyDescent="0.3">
      <c r="B5" s="9"/>
      <c r="D5" s="10" t="s">
        <v>12</v>
      </c>
      <c r="E5" s="10" t="s">
        <v>13</v>
      </c>
      <c r="F5" s="10" t="s">
        <v>14</v>
      </c>
    </row>
    <row r="6" spans="2:12" s="8" customFormat="1" x14ac:dyDescent="0.3">
      <c r="B6" s="9"/>
      <c r="C6" s="8" t="s">
        <v>15</v>
      </c>
      <c r="D6" s="11">
        <v>0.2</v>
      </c>
      <c r="E6" s="11">
        <v>0.6</v>
      </c>
      <c r="F6" s="11">
        <v>0.2</v>
      </c>
    </row>
    <row r="7" spans="2:12" s="8" customFormat="1" x14ac:dyDescent="0.3"/>
    <row r="8" spans="2:12" s="8" customFormat="1" x14ac:dyDescent="0.3">
      <c r="C8" s="12" t="s">
        <v>16</v>
      </c>
      <c r="D8" s="13">
        <v>480</v>
      </c>
      <c r="E8" s="13">
        <v>620</v>
      </c>
      <c r="F8" s="13">
        <v>780</v>
      </c>
      <c r="J8" s="18"/>
      <c r="K8" s="18"/>
      <c r="L8" s="18"/>
    </row>
    <row r="9" spans="2:12" s="8" customFormat="1" x14ac:dyDescent="0.3">
      <c r="C9" s="12" t="s">
        <v>17</v>
      </c>
      <c r="D9" s="13">
        <v>500</v>
      </c>
      <c r="E9" s="13">
        <v>580</v>
      </c>
      <c r="F9" s="13">
        <v>700</v>
      </c>
      <c r="J9" s="18"/>
      <c r="K9" s="18"/>
      <c r="L9" s="18"/>
    </row>
    <row r="10" spans="2:12" s="8" customFormat="1" x14ac:dyDescent="0.3">
      <c r="C10" s="12" t="s">
        <v>18</v>
      </c>
      <c r="D10" s="13">
        <v>400</v>
      </c>
      <c r="E10" s="13">
        <v>600</v>
      </c>
      <c r="F10" s="13">
        <v>900</v>
      </c>
      <c r="J10" s="18"/>
      <c r="K10" s="18"/>
      <c r="L10" s="18"/>
    </row>
    <row r="11" spans="2:12" s="8" customFormat="1" x14ac:dyDescent="0.3"/>
    <row r="12" spans="2:12" s="8" customFormat="1" x14ac:dyDescent="0.3"/>
    <row r="13" spans="2:12" x14ac:dyDescent="0.3">
      <c r="D13" s="9"/>
      <c r="E13" s="9"/>
    </row>
    <row r="14" spans="2:12" x14ac:dyDescent="0.3">
      <c r="D14" s="14" t="s">
        <v>19</v>
      </c>
      <c r="E14" s="14" t="s">
        <v>20</v>
      </c>
      <c r="F14" s="14" t="s">
        <v>21</v>
      </c>
    </row>
    <row r="15" spans="2:12" x14ac:dyDescent="0.3">
      <c r="D15" s="14"/>
      <c r="E15" s="14"/>
      <c r="F15" s="15">
        <v>0.5</v>
      </c>
    </row>
    <row r="16" spans="2:12" x14ac:dyDescent="0.3">
      <c r="C16" s="16" t="s">
        <v>16</v>
      </c>
      <c r="D16" s="17">
        <f>MAX(D8:F8)</f>
        <v>780</v>
      </c>
      <c r="E16" s="17">
        <f>MIN(D8:F8)</f>
        <v>480</v>
      </c>
      <c r="F16" s="17">
        <f>D16*$F$15+E16*(1-$F$15)</f>
        <v>630</v>
      </c>
    </row>
    <row r="17" spans="3:7" x14ac:dyDescent="0.3">
      <c r="C17" s="16" t="s">
        <v>17</v>
      </c>
      <c r="D17" s="17">
        <f>MAX(D9:F9)</f>
        <v>700</v>
      </c>
      <c r="E17" s="17">
        <f>MIN(D9:F9)</f>
        <v>500</v>
      </c>
      <c r="F17" s="17">
        <f>D17*$F$15+E17*(1-$F$15)</f>
        <v>600</v>
      </c>
    </row>
    <row r="18" spans="3:7" x14ac:dyDescent="0.3">
      <c r="C18" s="16" t="s">
        <v>18</v>
      </c>
      <c r="D18" s="17">
        <f>MAX(D10:F10)</f>
        <v>900</v>
      </c>
      <c r="E18" s="17">
        <f>MIN(D10:F10)</f>
        <v>400</v>
      </c>
      <c r="F18" s="17">
        <f>D18*$F$15+E18*(1-$F$15)</f>
        <v>650</v>
      </c>
    </row>
    <row r="21" spans="3:7" x14ac:dyDescent="0.3">
      <c r="D21" s="9" t="s">
        <v>22</v>
      </c>
      <c r="E21" s="9" t="s">
        <v>23</v>
      </c>
      <c r="F21" s="9" t="s">
        <v>24</v>
      </c>
      <c r="G21" s="14" t="s">
        <v>25</v>
      </c>
    </row>
    <row r="22" spans="3:7" x14ac:dyDescent="0.3">
      <c r="D22" s="8"/>
      <c r="E22" s="8"/>
      <c r="F22" s="8"/>
      <c r="G22" s="8"/>
    </row>
    <row r="23" spans="3:7" x14ac:dyDescent="0.3">
      <c r="C23" s="16" t="s">
        <v>16</v>
      </c>
      <c r="D23" s="18">
        <f t="shared" ref="D23:F25" si="0">MAX(D$8:D$10)-D8</f>
        <v>20</v>
      </c>
      <c r="E23" s="18">
        <f t="shared" si="0"/>
        <v>0</v>
      </c>
      <c r="F23" s="18">
        <f t="shared" si="0"/>
        <v>120</v>
      </c>
      <c r="G23" s="17">
        <f>MAX(D23:F23)</f>
        <v>120</v>
      </c>
    </row>
    <row r="24" spans="3:7" x14ac:dyDescent="0.3">
      <c r="C24" s="16" t="s">
        <v>17</v>
      </c>
      <c r="D24" s="18">
        <f t="shared" si="0"/>
        <v>0</v>
      </c>
      <c r="E24" s="18">
        <f t="shared" si="0"/>
        <v>40</v>
      </c>
      <c r="F24" s="18">
        <f t="shared" si="0"/>
        <v>200</v>
      </c>
      <c r="G24" s="17">
        <f t="shared" ref="G24:G25" si="1">MAX(D24:F24)</f>
        <v>200</v>
      </c>
    </row>
    <row r="25" spans="3:7" x14ac:dyDescent="0.3">
      <c r="C25" s="16" t="s">
        <v>18</v>
      </c>
      <c r="D25" s="18">
        <f t="shared" si="0"/>
        <v>100</v>
      </c>
      <c r="E25" s="18">
        <f t="shared" si="0"/>
        <v>20</v>
      </c>
      <c r="F25" s="18">
        <f t="shared" si="0"/>
        <v>0</v>
      </c>
      <c r="G25" s="17">
        <f t="shared" si="1"/>
        <v>100</v>
      </c>
    </row>
    <row r="28" spans="3:7" x14ac:dyDescent="0.3">
      <c r="D28" s="14" t="s">
        <v>26</v>
      </c>
      <c r="E28" s="14" t="s">
        <v>27</v>
      </c>
      <c r="F28" s="14" t="s">
        <v>28</v>
      </c>
    </row>
    <row r="29" spans="3:7" x14ac:dyDescent="0.3">
      <c r="E29" s="8"/>
      <c r="F29" s="8"/>
    </row>
    <row r="30" spans="3:7" x14ac:dyDescent="0.3">
      <c r="C30" s="16" t="s">
        <v>16</v>
      </c>
      <c r="D30" s="44">
        <f>AVERAGE(D8:F8)</f>
        <v>626.66666666666663</v>
      </c>
      <c r="E30" s="27">
        <f>D8*D$6+E8*E$6+F8*F$6</f>
        <v>624</v>
      </c>
      <c r="F30" s="27">
        <f>SQRT(D$6*(D8-E30)^2+E$6*(E8-E30)^2+F$6*(F8-E30)^2)</f>
        <v>94.994736696303335</v>
      </c>
    </row>
    <row r="31" spans="3:7" x14ac:dyDescent="0.3">
      <c r="C31" s="16" t="s">
        <v>17</v>
      </c>
      <c r="D31" s="44">
        <f t="shared" ref="D31:D32" si="2">AVERAGE(D9:F9)</f>
        <v>593.33333333333337</v>
      </c>
      <c r="E31" s="27">
        <f>D9*D$6+E9*E$6+F9*F$6</f>
        <v>588</v>
      </c>
      <c r="F31" s="27">
        <f>SQRT(D$6*(D9-E31)^2+E$6*(E9-E31)^2+F$6*(F9-E31)^2)</f>
        <v>64</v>
      </c>
    </row>
    <row r="32" spans="3:7" x14ac:dyDescent="0.3">
      <c r="C32" s="16" t="s">
        <v>18</v>
      </c>
      <c r="D32" s="44">
        <f t="shared" si="2"/>
        <v>633.33333333333337</v>
      </c>
      <c r="E32" s="27">
        <f>D10*D$6+E10*E$6+F10*F$6</f>
        <v>620</v>
      </c>
      <c r="F32" s="27">
        <f>SQRT(D$6*(D10-E32)^2+E$6*(E10-E32)^2+F$6*(F10-E32)^2)</f>
        <v>160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54E2-9C42-403C-A513-DD96B19A80C4}">
  <sheetPr>
    <pageSetUpPr fitToPage="1"/>
  </sheetPr>
  <dimension ref="B2:H23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style="34" bestFit="1" customWidth="1"/>
    <col min="3" max="3" width="34.88671875" bestFit="1" customWidth="1"/>
    <col min="4" max="4" width="13.33203125" style="34" customWidth="1"/>
    <col min="5" max="6" width="14.5546875" style="34" bestFit="1" customWidth="1"/>
    <col min="7" max="7" width="2.6640625" style="34" customWidth="1"/>
    <col min="8" max="8" width="11.44140625" style="34" customWidth="1"/>
  </cols>
  <sheetData>
    <row r="2" spans="2:6" x14ac:dyDescent="0.3">
      <c r="B2" s="1" t="s">
        <v>0</v>
      </c>
    </row>
    <row r="3" spans="2:6" x14ac:dyDescent="0.3">
      <c r="B3" s="35" t="s">
        <v>9</v>
      </c>
    </row>
    <row r="4" spans="2:6" x14ac:dyDescent="0.3">
      <c r="B4" s="35"/>
    </row>
    <row r="5" spans="2:6" x14ac:dyDescent="0.3">
      <c r="D5" s="2" t="s">
        <v>59</v>
      </c>
      <c r="E5" s="2" t="s">
        <v>60</v>
      </c>
      <c r="F5" s="2" t="s">
        <v>61</v>
      </c>
    </row>
    <row r="6" spans="2:6" x14ac:dyDescent="0.3">
      <c r="C6" s="3" t="s">
        <v>1</v>
      </c>
      <c r="E6" s="36">
        <v>120</v>
      </c>
      <c r="F6" s="36">
        <v>150</v>
      </c>
    </row>
    <row r="7" spans="2:6" x14ac:dyDescent="0.3">
      <c r="C7" s="3" t="s">
        <v>2</v>
      </c>
      <c r="E7" s="36">
        <v>240</v>
      </c>
      <c r="F7" s="36">
        <v>360</v>
      </c>
    </row>
    <row r="8" spans="2:6" x14ac:dyDescent="0.3">
      <c r="C8" s="3" t="s">
        <v>62</v>
      </c>
      <c r="E8" s="37">
        <v>10000</v>
      </c>
      <c r="F8" s="37">
        <v>14000</v>
      </c>
    </row>
    <row r="9" spans="2:6" x14ac:dyDescent="0.3">
      <c r="C9" s="3" t="s">
        <v>63</v>
      </c>
      <c r="D9" s="38">
        <f>D14*0.3</f>
        <v>990000</v>
      </c>
    </row>
    <row r="10" spans="2:6" x14ac:dyDescent="0.3">
      <c r="C10" s="3" t="s">
        <v>64</v>
      </c>
      <c r="D10" s="38">
        <f>D15*0.7</f>
        <v>5208000</v>
      </c>
    </row>
    <row r="11" spans="2:6" x14ac:dyDescent="0.3">
      <c r="C11" s="3" t="s">
        <v>65</v>
      </c>
      <c r="D11" s="38">
        <f>D20*0.15</f>
        <v>2540700</v>
      </c>
    </row>
    <row r="12" spans="2:6" x14ac:dyDescent="0.3">
      <c r="C12" s="3" t="s">
        <v>66</v>
      </c>
      <c r="D12" s="38">
        <f>D20*0.85</f>
        <v>14397300</v>
      </c>
    </row>
    <row r="14" spans="2:6" x14ac:dyDescent="0.3">
      <c r="C14" s="3" t="s">
        <v>67</v>
      </c>
      <c r="D14" s="39">
        <f>E14+F14</f>
        <v>3300000</v>
      </c>
      <c r="E14" s="39">
        <f>E6*E8</f>
        <v>1200000</v>
      </c>
      <c r="F14" s="39">
        <f>F6*F8</f>
        <v>2100000</v>
      </c>
    </row>
    <row r="15" spans="2:6" x14ac:dyDescent="0.3">
      <c r="C15" s="3" t="s">
        <v>68</v>
      </c>
      <c r="D15" s="39">
        <f>E15+F15</f>
        <v>7440000</v>
      </c>
      <c r="E15" s="39">
        <f>E7*E8</f>
        <v>2400000</v>
      </c>
      <c r="F15" s="39">
        <f>F7*F8</f>
        <v>5040000</v>
      </c>
    </row>
    <row r="18" spans="3:6" x14ac:dyDescent="0.3">
      <c r="C18" s="6" t="s">
        <v>3</v>
      </c>
      <c r="D18" s="40">
        <f>D9/D14</f>
        <v>0.3</v>
      </c>
    </row>
    <row r="19" spans="3:6" x14ac:dyDescent="0.3">
      <c r="C19" s="6" t="s">
        <v>4</v>
      </c>
      <c r="D19" s="40">
        <f>D10/D15</f>
        <v>0.7</v>
      </c>
    </row>
    <row r="20" spans="3:6" x14ac:dyDescent="0.3">
      <c r="C20" s="6" t="s">
        <v>10</v>
      </c>
      <c r="D20" s="41">
        <f>D9+D10+D14+D15</f>
        <v>16938000</v>
      </c>
      <c r="E20" s="42">
        <f>E6*(1+$D18)+E7*(1+$D19)</f>
        <v>564</v>
      </c>
      <c r="F20" s="42">
        <f>F6*(1+$D18)+F7*(1+$D19)</f>
        <v>807</v>
      </c>
    </row>
    <row r="21" spans="3:6" x14ac:dyDescent="0.3">
      <c r="C21" s="6" t="s">
        <v>5</v>
      </c>
      <c r="D21" s="40">
        <f>D11/(D$14+D$15+D$9+D$10)</f>
        <v>0.15</v>
      </c>
    </row>
    <row r="22" spans="3:6" x14ac:dyDescent="0.3">
      <c r="C22" s="6" t="s">
        <v>6</v>
      </c>
      <c r="D22" s="40">
        <f>D12/(D$14+D$15+D$9+D$10)</f>
        <v>0.85</v>
      </c>
    </row>
    <row r="23" spans="3:6" x14ac:dyDescent="0.3">
      <c r="C23" s="6" t="s">
        <v>7</v>
      </c>
      <c r="D23" s="43">
        <f>D20+D11+D12</f>
        <v>33876000</v>
      </c>
      <c r="E23" s="42">
        <f>E20*(1+$D21+$D22)</f>
        <v>1128</v>
      </c>
      <c r="F23" s="42">
        <f>F20*(1+$D21+$D22)</f>
        <v>1614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CC86-E296-404C-8926-A4C58A38ACE2}">
  <dimension ref="B2:I39"/>
  <sheetViews>
    <sheetView workbookViewId="0">
      <selection activeCell="B2" sqref="B2"/>
    </sheetView>
  </sheetViews>
  <sheetFormatPr baseColWidth="10" defaultRowHeight="14.4" x14ac:dyDescent="0.3"/>
  <cols>
    <col min="1" max="1" width="2.88671875" customWidth="1"/>
    <col min="2" max="2" width="23.33203125" bestFit="1" customWidth="1"/>
    <col min="3" max="3" width="13.44140625" bestFit="1" customWidth="1"/>
    <col min="4" max="4" width="14.109375" bestFit="1" customWidth="1"/>
  </cols>
  <sheetData>
    <row r="2" spans="2:9" x14ac:dyDescent="0.3">
      <c r="B2" s="1" t="s">
        <v>8</v>
      </c>
      <c r="C2" s="2" t="s">
        <v>29</v>
      </c>
      <c r="D2" s="2" t="s">
        <v>30</v>
      </c>
      <c r="I2" s="2"/>
    </row>
    <row r="3" spans="2:9" x14ac:dyDescent="0.3">
      <c r="B3" s="1"/>
    </row>
    <row r="5" spans="2:9" ht="15.6" x14ac:dyDescent="0.35">
      <c r="B5" t="s">
        <v>31</v>
      </c>
      <c r="C5" s="21">
        <v>200000</v>
      </c>
      <c r="D5" s="21">
        <v>260000</v>
      </c>
    </row>
    <row r="6" spans="2:9" x14ac:dyDescent="0.3">
      <c r="B6" t="s">
        <v>32</v>
      </c>
      <c r="C6" s="20">
        <v>4</v>
      </c>
      <c r="D6" s="20">
        <v>4</v>
      </c>
    </row>
    <row r="7" spans="2:9" x14ac:dyDescent="0.3">
      <c r="C7" s="21"/>
      <c r="D7" s="21"/>
    </row>
    <row r="8" spans="2:9" ht="15.6" x14ac:dyDescent="0.35">
      <c r="B8" t="s">
        <v>33</v>
      </c>
      <c r="C8" s="21">
        <v>60000</v>
      </c>
      <c r="D8" s="21">
        <v>90000</v>
      </c>
    </row>
    <row r="9" spans="2:9" ht="15.6" x14ac:dyDescent="0.35">
      <c r="B9" t="s">
        <v>34</v>
      </c>
      <c r="C9" s="21">
        <v>80000</v>
      </c>
      <c r="D9" s="21">
        <v>70000</v>
      </c>
    </row>
    <row r="10" spans="2:9" ht="15.6" x14ac:dyDescent="0.35">
      <c r="B10" t="s">
        <v>35</v>
      </c>
      <c r="C10" s="21">
        <v>50000</v>
      </c>
      <c r="D10" s="21">
        <v>80000</v>
      </c>
    </row>
    <row r="11" spans="2:9" ht="15.6" x14ac:dyDescent="0.35">
      <c r="B11" t="s">
        <v>36</v>
      </c>
      <c r="C11" s="21">
        <v>30000</v>
      </c>
      <c r="D11" s="21">
        <v>70000</v>
      </c>
    </row>
    <row r="12" spans="2:9" ht="15.6" x14ac:dyDescent="0.35">
      <c r="B12" t="s">
        <v>37</v>
      </c>
      <c r="C12" s="21">
        <v>39945</v>
      </c>
      <c r="D12" s="21">
        <v>9392</v>
      </c>
    </row>
    <row r="13" spans="2:9" x14ac:dyDescent="0.3">
      <c r="C13" s="21"/>
      <c r="D13" s="21"/>
    </row>
    <row r="14" spans="2:9" x14ac:dyDescent="0.3">
      <c r="C14" s="21"/>
      <c r="D14" s="21"/>
    </row>
    <row r="16" spans="2:9" x14ac:dyDescent="0.3">
      <c r="B16" t="s">
        <v>38</v>
      </c>
      <c r="C16" s="21">
        <f>AVERAGE(C8:C11)</f>
        <v>55000</v>
      </c>
      <c r="D16" s="21">
        <f>AVERAGE(D8:D11)</f>
        <v>77500</v>
      </c>
    </row>
    <row r="17" spans="2:4" x14ac:dyDescent="0.3">
      <c r="B17" s="6" t="s">
        <v>39</v>
      </c>
      <c r="C17" s="22">
        <f>C5/AVERAGE(C8:C11)</f>
        <v>3.6363636363636362</v>
      </c>
      <c r="D17" s="22">
        <f>D5/AVERAGE(D8:D11)</f>
        <v>3.3548387096774195</v>
      </c>
    </row>
    <row r="18" spans="2:4" x14ac:dyDescent="0.3">
      <c r="C18" s="23"/>
      <c r="D18" s="23"/>
    </row>
    <row r="19" spans="2:4" x14ac:dyDescent="0.3">
      <c r="C19" s="23"/>
      <c r="D19" s="23"/>
    </row>
    <row r="20" spans="2:4" x14ac:dyDescent="0.3">
      <c r="C20" s="23"/>
      <c r="D20" s="23"/>
    </row>
    <row r="21" spans="2:4" ht="15.6" x14ac:dyDescent="0.35">
      <c r="B21" t="s">
        <v>40</v>
      </c>
      <c r="C21" s="24">
        <v>0.1</v>
      </c>
      <c r="D21" s="24">
        <v>0.1</v>
      </c>
    </row>
    <row r="22" spans="2:4" ht="15.6" x14ac:dyDescent="0.35">
      <c r="B22" s="6" t="s">
        <v>41</v>
      </c>
      <c r="C22" s="28">
        <f>NPV(C21,C8,C9,C10,C11+C12)-C5</f>
        <v>6000.2732053820801</v>
      </c>
      <c r="D22" s="28">
        <f>NPV(D21,D8,D9,D10,D11+D12)-D5</f>
        <v>-5999.5901919268072</v>
      </c>
    </row>
    <row r="23" spans="2:4" x14ac:dyDescent="0.3">
      <c r="C23" s="23"/>
      <c r="D23" s="23"/>
    </row>
    <row r="24" spans="2:4" x14ac:dyDescent="0.3">
      <c r="C24" s="23"/>
      <c r="D24" s="23"/>
    </row>
    <row r="25" spans="2:4" x14ac:dyDescent="0.3">
      <c r="C25" s="23"/>
      <c r="D25" s="23"/>
    </row>
    <row r="26" spans="2:4" ht="15.6" x14ac:dyDescent="0.35">
      <c r="B26" s="3" t="s">
        <v>42</v>
      </c>
      <c r="C26" s="24">
        <v>0.16</v>
      </c>
      <c r="D26" s="24">
        <v>0.16</v>
      </c>
    </row>
    <row r="27" spans="2:4" ht="15.6" x14ac:dyDescent="0.35">
      <c r="B27" s="3" t="s">
        <v>43</v>
      </c>
      <c r="C27" s="25">
        <f>ROUND(NPV(C26,C8,C9,C10,C11+C12)-C5,0)</f>
        <v>-18160</v>
      </c>
      <c r="D27" s="25">
        <f>ROUND(NPV(D26,D8,D9,D10,D11+D12)-D5,0)</f>
        <v>-35292</v>
      </c>
    </row>
    <row r="28" spans="2:4" x14ac:dyDescent="0.3">
      <c r="B28" s="3"/>
    </row>
    <row r="29" spans="2:4" ht="15.6" x14ac:dyDescent="0.35">
      <c r="B29" s="3" t="s">
        <v>44</v>
      </c>
      <c r="C29" s="24">
        <v>0.2</v>
      </c>
      <c r="D29" s="24">
        <v>0.2</v>
      </c>
    </row>
    <row r="30" spans="2:4" ht="15.6" x14ac:dyDescent="0.35">
      <c r="B30" s="3" t="s">
        <v>45</v>
      </c>
      <c r="C30" s="25">
        <f>ROUND(NPV(C29,C8,C9,C10,C11+C12)-C5,0)</f>
        <v>-31778</v>
      </c>
      <c r="D30" s="25">
        <f>ROUND(NPV(D29,D8,D9,D10,D11+D12)-D5,0)</f>
        <v>-51806</v>
      </c>
    </row>
    <row r="31" spans="2:4" x14ac:dyDescent="0.3">
      <c r="C31" s="23"/>
      <c r="D31" s="23"/>
    </row>
    <row r="32" spans="2:4" x14ac:dyDescent="0.3">
      <c r="B32" s="6" t="s">
        <v>46</v>
      </c>
      <c r="C32" s="26">
        <f>C26-(C27*(C29-C26)/(C30-C27))</f>
        <v>0.1066588338963137</v>
      </c>
      <c r="D32" s="26">
        <f>D26-(D27*(D29-D26)/(D30-D27))</f>
        <v>7.4516168099794097E-2</v>
      </c>
    </row>
    <row r="36" spans="2:5" ht="15.6" x14ac:dyDescent="0.35">
      <c r="B36" s="3" t="s">
        <v>42</v>
      </c>
      <c r="C36" s="24">
        <f>C26</f>
        <v>0.16</v>
      </c>
      <c r="D36" s="24">
        <f>D26</f>
        <v>0.16</v>
      </c>
      <c r="E36">
        <v>0.16</v>
      </c>
    </row>
    <row r="37" spans="2:5" ht="15.6" x14ac:dyDescent="0.35">
      <c r="B37" s="3" t="s">
        <v>43</v>
      </c>
      <c r="C37" s="25">
        <f>C27</f>
        <v>-18160</v>
      </c>
      <c r="D37" s="25">
        <f>D27</f>
        <v>-35292</v>
      </c>
      <c r="E37">
        <v>9295</v>
      </c>
    </row>
    <row r="39" spans="2:5" x14ac:dyDescent="0.3">
      <c r="B39" s="6" t="s">
        <v>47</v>
      </c>
      <c r="C39" s="25">
        <f>C37*(C36*(1+C36)^C6)/((1+C36)^C6-1)</f>
        <v>-6489.9312616846055</v>
      </c>
      <c r="D39" s="25">
        <f>D37*(D36*(1+D36)^D6)/((1+D36)^D6-1)</f>
        <v>-12612.480951947857</v>
      </c>
      <c r="E39">
        <v>3321.8012707796502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Grundlagen</vt:lpstr>
      <vt:lpstr>Entscheidungstheorie</vt:lpstr>
      <vt:lpstr>Internes Rechnungswesen</vt:lpstr>
      <vt:lpstr>Investition</vt:lpstr>
      <vt:lpstr>Entscheidungstheorie!Druckbereich</vt:lpstr>
      <vt:lpstr>Grundlagen!Druckbereich</vt:lpstr>
      <vt:lpstr>'Internes Rechnungswesen'!Druckbereich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Tabellenkalkulationen zum Klausurtraining</dc:subject>
  <dc:creator>Prof. Dr. Jan Schäfer-Kunz</dc:creator>
  <cp:keywords/>
  <cp:lastModifiedBy>Prof. Dr. Jan Schäfer-Kunz</cp:lastModifiedBy>
  <dcterms:created xsi:type="dcterms:W3CDTF">2012-11-23T17:18:50Z</dcterms:created>
  <dcterms:modified xsi:type="dcterms:W3CDTF">2019-10-28T11:54:40Z</dcterms:modified>
</cp:coreProperties>
</file>