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G:\OneDrive\Dokumente\Publikation_BWL\www.EinfuehrungInDieBetriebswirtschaftslehre.de\klausuren\_\7. Auflage\"/>
    </mc:Choice>
  </mc:AlternateContent>
  <xr:revisionPtr revIDLastSave="0" documentId="13_ncr:1_{CE29A7CB-C01B-4F39-BBF9-A183B0DDF60F}" xr6:coauthVersionLast="37" xr6:coauthVersionMax="37" xr10:uidLastSave="{00000000-0000-0000-0000-000000000000}"/>
  <bookViews>
    <workbookView xWindow="3648" yWindow="72" windowWidth="28512" windowHeight="14628" xr2:uid="{00000000-000D-0000-FFFF-FFFF00000000}"/>
  </bookViews>
  <sheets>
    <sheet name="Entscheidungstheorie" sheetId="21" r:id="rId1"/>
    <sheet name="Internes Rechnungswesen" sheetId="15" r:id="rId2"/>
    <sheet name="Investition" sheetId="16" r:id="rId3"/>
    <sheet name="Beschaffung" sheetId="17" r:id="rId4"/>
  </sheets>
  <definedNames>
    <definedName name="_xlnm.Print_Area" localSheetId="3">Beschaffung!$A$1:$E$36</definedName>
    <definedName name="_xlnm.Print_Area" localSheetId="0">Entscheidungstheorie!$A$1:$H$33</definedName>
    <definedName name="_xlnm.Print_Area" localSheetId="1">'Internes Rechnungswesen'!$A$1:$J$16</definedName>
    <definedName name="_xlnm.Print_Area" localSheetId="2">Investition!$A$1:$E$25</definedName>
  </definedNames>
  <calcPr calcId="179021"/>
</workbook>
</file>

<file path=xl/calcChain.xml><?xml version="1.0" encoding="utf-8"?>
<calcChain xmlns="http://schemas.openxmlformats.org/spreadsheetml/2006/main">
  <c r="G9" i="16" l="1"/>
  <c r="G10" i="16"/>
  <c r="G11" i="16"/>
  <c r="G12" i="16"/>
  <c r="G8" i="16"/>
  <c r="G31" i="17"/>
  <c r="G23" i="17"/>
  <c r="F19" i="17"/>
  <c r="G16" i="17" s="1"/>
  <c r="G15" i="17" l="1"/>
  <c r="G13" i="17"/>
  <c r="G14" i="17"/>
  <c r="G18" i="17"/>
  <c r="G17" i="17"/>
  <c r="D18" i="16"/>
  <c r="D15" i="16"/>
  <c r="D22" i="16"/>
  <c r="D23" i="16" l="1"/>
  <c r="G19" i="17"/>
  <c r="D24" i="16"/>
  <c r="D21" i="16" l="1"/>
  <c r="D32" i="21" l="1"/>
  <c r="D31" i="21"/>
  <c r="D30" i="21"/>
  <c r="F25" i="21"/>
  <c r="E25" i="21"/>
  <c r="D25" i="21"/>
  <c r="F24" i="21"/>
  <c r="E24" i="21"/>
  <c r="D24" i="21"/>
  <c r="F23" i="21"/>
  <c r="E23" i="21"/>
  <c r="D23" i="21"/>
  <c r="E18" i="21"/>
  <c r="D18" i="21"/>
  <c r="E17" i="21"/>
  <c r="D17" i="21"/>
  <c r="E16" i="21"/>
  <c r="D16" i="21"/>
  <c r="F18" i="21" l="1"/>
  <c r="G23" i="21"/>
  <c r="F17" i="21"/>
  <c r="E32" i="21"/>
  <c r="F16" i="21"/>
  <c r="G25" i="21"/>
  <c r="G24" i="21"/>
  <c r="F32" i="21"/>
  <c r="E31" i="21"/>
  <c r="F31" i="21" s="1"/>
  <c r="E30" i="21"/>
  <c r="F30" i="21" s="1"/>
  <c r="D21" i="17" l="1"/>
  <c r="D22" i="17" s="1"/>
  <c r="D28" i="17"/>
  <c r="E12" i="15"/>
  <c r="E13" i="15" s="1"/>
  <c r="F14" i="15" s="1"/>
  <c r="F12" i="15"/>
  <c r="F13" i="15" s="1"/>
  <c r="G12" i="15"/>
  <c r="G13" i="15" s="1"/>
  <c r="H12" i="15"/>
  <c r="H13" i="15" s="1"/>
  <c r="I12" i="15"/>
  <c r="I13" i="15" s="1"/>
  <c r="G29" i="17" l="1"/>
  <c r="G34" i="17"/>
  <c r="D34" i="17"/>
  <c r="D35" i="17" s="1"/>
  <c r="F15" i="15"/>
  <c r="D23" i="17"/>
  <c r="I14" i="15"/>
  <c r="I15" i="15" s="1"/>
  <c r="G14" i="15"/>
  <c r="G15" i="15" s="1"/>
  <c r="H14" i="15"/>
  <c r="H15" i="15" s="1"/>
</calcChain>
</file>

<file path=xl/sharedStrings.xml><?xml version="1.0" encoding="utf-8"?>
<sst xmlns="http://schemas.openxmlformats.org/spreadsheetml/2006/main" count="92" uniqueCount="77">
  <si>
    <t>Internes Rechnungswesen</t>
  </si>
  <si>
    <t>Entscheidungstheorie</t>
  </si>
  <si>
    <t>Umweltzustand 1</t>
  </si>
  <si>
    <t>Umweltzustand 2</t>
  </si>
  <si>
    <t>Umweltzustand 3</t>
  </si>
  <si>
    <t>Wahrscheinlichkeit</t>
  </si>
  <si>
    <t>Nutzenentgang 1</t>
  </si>
  <si>
    <t>Nutzenentgang 2</t>
  </si>
  <si>
    <t>Nutzenentgang 3</t>
  </si>
  <si>
    <t>Savage-Niehans</t>
  </si>
  <si>
    <t>μ</t>
  </si>
  <si>
    <t>σ</t>
  </si>
  <si>
    <t>Aktion A</t>
  </si>
  <si>
    <t>Aktion B</t>
  </si>
  <si>
    <t>Aktion C</t>
  </si>
  <si>
    <t>Fixe Kosten</t>
  </si>
  <si>
    <t>Investition</t>
  </si>
  <si>
    <t>Summe Kostenstellen</t>
  </si>
  <si>
    <t>Umlage EDV</t>
  </si>
  <si>
    <t>Zwischensumme</t>
  </si>
  <si>
    <t>Umlage Kantine</t>
  </si>
  <si>
    <t>Vertrieb</t>
  </si>
  <si>
    <t>Verwaltung</t>
  </si>
  <si>
    <t>Fertigung</t>
  </si>
  <si>
    <t>Material</t>
  </si>
  <si>
    <t>EDV</t>
  </si>
  <si>
    <t>Kantine</t>
  </si>
  <si>
    <t>Leistungsverrechnung</t>
  </si>
  <si>
    <t>Primäre Gemeinkosten</t>
  </si>
  <si>
    <t>Anzahl PCs</t>
  </si>
  <si>
    <t>Anzahl Mitarbeiter</t>
  </si>
  <si>
    <t>Kostenstellendaten</t>
  </si>
  <si>
    <t>Amortisationsdauer</t>
  </si>
  <si>
    <t>Nutzungsdauer n</t>
  </si>
  <si>
    <t>Anzahl Bestellungen</t>
  </si>
  <si>
    <t>Optimale Bestellmenge</t>
  </si>
  <si>
    <t>Kostensatz</t>
  </si>
  <si>
    <t>Erzeugniswert</t>
  </si>
  <si>
    <t>Jahresbedarf</t>
  </si>
  <si>
    <t>Bestellpunktbestand</t>
  </si>
  <si>
    <t>Variationskoeffizient</t>
  </si>
  <si>
    <t>Standardabweichung</t>
  </si>
  <si>
    <t>Sicherheitsfaktor</t>
  </si>
  <si>
    <t>Wiederbeschaffung</t>
  </si>
  <si>
    <t>Abflusstage</t>
  </si>
  <si>
    <t>Erfasste Monate</t>
  </si>
  <si>
    <t>Juni</t>
  </si>
  <si>
    <t>Mai</t>
  </si>
  <si>
    <t>April</t>
  </si>
  <si>
    <t>März</t>
  </si>
  <si>
    <t>Februar</t>
  </si>
  <si>
    <t>Januar</t>
  </si>
  <si>
    <t>Abfluss</t>
  </si>
  <si>
    <t>Monat</t>
  </si>
  <si>
    <t>Beschaffung</t>
  </si>
  <si>
    <t>Maximax</t>
  </si>
  <si>
    <t>Maximin</t>
  </si>
  <si>
    <t>Hurwicz</t>
  </si>
  <si>
    <t>Laplace</t>
  </si>
  <si>
    <t>Kostenstellenrechnung</t>
  </si>
  <si>
    <t>(1) Bestellpunktbestand</t>
  </si>
  <si>
    <t>(2) Optimale Bestellmenge</t>
  </si>
  <si>
    <r>
      <t>Kalkulationszinsfuß 1 r</t>
    </r>
    <r>
      <rPr>
        <vertAlign val="subscript"/>
        <sz val="11"/>
        <color theme="1"/>
        <rFont val="Calibri"/>
        <family val="2"/>
        <scheme val="minor"/>
      </rPr>
      <t>1</t>
    </r>
  </si>
  <si>
    <r>
      <t>1. Jahr: Rückfluss 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</si>
  <si>
    <r>
      <t>2. Jahr: Rückfluss 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</si>
  <si>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3. Jahr: Rückfluss 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</si>
  <si>
    <r>
      <t>4. Jahr: Rückfluss R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</si>
  <si>
    <r>
      <t>4. Jahr: Liquidationserlös L</t>
    </r>
    <r>
      <rPr>
        <vertAlign val="subscript"/>
        <sz val="11"/>
        <color theme="1"/>
        <rFont val="Calibri"/>
        <family val="2"/>
        <scheme val="minor"/>
      </rPr>
      <t>4</t>
    </r>
  </si>
  <si>
    <r>
      <t>Kalkulationszinsfuß 2 r</t>
    </r>
    <r>
      <rPr>
        <vertAlign val="subscript"/>
        <sz val="11"/>
        <color theme="1"/>
        <rFont val="Calibri"/>
        <family val="2"/>
        <scheme val="minor"/>
      </rPr>
      <t>2</t>
    </r>
  </si>
  <si>
    <r>
      <t>Kapitalwert 2 C</t>
    </r>
    <r>
      <rPr>
        <vertAlign val="subscript"/>
        <sz val="11"/>
        <color theme="1"/>
        <rFont val="Calibri"/>
        <family val="2"/>
        <scheme val="minor"/>
      </rPr>
      <t>02</t>
    </r>
  </si>
  <si>
    <r>
      <t>Kalkulationszinsfuß 3 r</t>
    </r>
    <r>
      <rPr>
        <vertAlign val="subscript"/>
        <sz val="11"/>
        <color theme="1"/>
        <rFont val="Calibri"/>
        <family val="2"/>
        <scheme val="minor"/>
      </rPr>
      <t>3</t>
    </r>
  </si>
  <si>
    <r>
      <t>Kapitalwert 3 C</t>
    </r>
    <r>
      <rPr>
        <vertAlign val="subscript"/>
        <sz val="11"/>
        <color theme="1"/>
        <rFont val="Calibri"/>
        <family val="2"/>
        <scheme val="minor"/>
      </rPr>
      <t>03</t>
    </r>
  </si>
  <si>
    <t>Investitionsrechnungen</t>
  </si>
  <si>
    <r>
      <t>Kapitalwert 1 C</t>
    </r>
    <r>
      <rPr>
        <b/>
        <vertAlign val="subscript"/>
        <sz val="11"/>
        <color theme="3"/>
        <rFont val="Calibri"/>
        <family val="2"/>
        <scheme val="minor"/>
      </rPr>
      <t>01</t>
    </r>
  </si>
  <si>
    <r>
      <t>Interner Zinsfuß (Basis C</t>
    </r>
    <r>
      <rPr>
        <b/>
        <vertAlign val="subscript"/>
        <sz val="11"/>
        <color theme="3"/>
        <rFont val="Calibri"/>
        <family val="2"/>
        <scheme val="minor"/>
      </rPr>
      <t>02</t>
    </r>
    <r>
      <rPr>
        <b/>
        <sz val="11"/>
        <color theme="3"/>
        <rFont val="Calibri"/>
        <family val="2"/>
        <scheme val="minor"/>
      </rPr>
      <t xml:space="preserve"> und C</t>
    </r>
    <r>
      <rPr>
        <b/>
        <vertAlign val="subscript"/>
        <sz val="11"/>
        <color theme="3"/>
        <rFont val="Calibri"/>
        <family val="2"/>
        <scheme val="minor"/>
      </rPr>
      <t>03</t>
    </r>
    <r>
      <rPr>
        <b/>
        <sz val="11"/>
        <color theme="3"/>
        <rFont val="Calibri"/>
        <family val="2"/>
        <scheme val="minor"/>
      </rPr>
      <t>)</t>
    </r>
  </si>
  <si>
    <r>
      <t>Annuität (Basis C</t>
    </r>
    <r>
      <rPr>
        <b/>
        <vertAlign val="subscript"/>
        <sz val="11"/>
        <color theme="3"/>
        <rFont val="Calibri"/>
        <family val="2"/>
        <scheme val="minor"/>
      </rPr>
      <t>02</t>
    </r>
    <r>
      <rPr>
        <b/>
        <sz val="11"/>
        <color theme="3"/>
        <rFont val="Calibri"/>
        <family val="2"/>
        <scheme val="minor"/>
      </rPr>
      <t>)</t>
    </r>
  </si>
  <si>
    <r>
      <t>Investitionsauszahlung I</t>
    </r>
    <r>
      <rPr>
        <vertAlign val="subscript"/>
        <sz val="11"/>
        <color theme="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</si>
</sst>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.00\ &quot;€&quot;"/>
    <numFmt numFmtId="165" formatCode="#,##0\ &quot;Stück&quot;"/>
    <numFmt numFmtId="166" formatCode="#,##0\ &quot;€&quot;"/>
    <numFmt numFmtId="167" formatCode="#,##0\ &quot;PCs&quot;"/>
    <numFmt numFmtId="168" formatCode="#,##0\ &quot;MA&quot;"/>
    <numFmt numFmtId="169" formatCode="#,##0\ &quot;Jahre&quot;"/>
    <numFmt numFmtId="170" formatCode="#,##0\ &quot;Mal&quot;"/>
    <numFmt numFmtId="171" formatCode="0.0000"/>
    <numFmt numFmtId="172" formatCode="#,##0.0000\ &quot;Stück&quot;"/>
    <numFmt numFmtId="173" formatCode="#,##0\ &quot;Tage&quot;"/>
    <numFmt numFmtId="174" formatCode="#,##0\ &quot;Monate&quot;"/>
    <numFmt numFmtId="175" formatCode="0.0"/>
    <numFmt numFmtId="176" formatCode="#,##0.0\ &quot;Jahre&quot;"/>
    <numFmt numFmtId="177" formatCode="0.000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81C7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0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Alignment="1">
      <alignment horizontal="right"/>
    </xf>
    <xf numFmtId="166" fontId="3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70" fontId="3" fillId="0" borderId="0" xfId="0" applyNumberFormat="1" applyFont="1"/>
    <xf numFmtId="171" fontId="3" fillId="0" borderId="0" xfId="0" applyNumberFormat="1" applyFont="1"/>
    <xf numFmtId="172" fontId="3" fillId="0" borderId="0" xfId="0" applyNumberFormat="1" applyFont="1"/>
    <xf numFmtId="165" fontId="5" fillId="0" borderId="0" xfId="0" applyNumberFormat="1" applyFont="1"/>
    <xf numFmtId="0" fontId="5" fillId="0" borderId="0" xfId="0" applyFont="1" applyAlignment="1">
      <alignment horizontal="right" vertical="center"/>
    </xf>
    <xf numFmtId="166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5" fontId="5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/>
    <xf numFmtId="0" fontId="1" fillId="0" borderId="0" xfId="0" applyFont="1" applyAlignment="1">
      <alignment horizontal="right" vertical="center"/>
    </xf>
    <xf numFmtId="168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4" fillId="0" borderId="0" xfId="0" applyFont="1"/>
    <xf numFmtId="9" fontId="5" fillId="0" borderId="0" xfId="0" applyNumberFormat="1" applyFont="1"/>
    <xf numFmtId="174" fontId="5" fillId="0" borderId="0" xfId="0" applyNumberFormat="1" applyFont="1"/>
    <xf numFmtId="173" fontId="5" fillId="0" borderId="0" xfId="0" applyNumberFormat="1" applyFont="1"/>
    <xf numFmtId="0" fontId="5" fillId="0" borderId="0" xfId="0" applyFont="1"/>
    <xf numFmtId="164" fontId="5" fillId="0" borderId="0" xfId="0" applyNumberFormat="1" applyFont="1"/>
    <xf numFmtId="10" fontId="5" fillId="0" borderId="0" xfId="0" applyNumberFormat="1" applyFont="1"/>
    <xf numFmtId="166" fontId="5" fillId="0" borderId="0" xfId="0" applyNumberFormat="1" applyFont="1"/>
    <xf numFmtId="169" fontId="5" fillId="0" borderId="0" xfId="0" applyNumberFormat="1" applyFont="1"/>
    <xf numFmtId="166" fontId="0" fillId="0" borderId="0" xfId="0" applyNumberFormat="1" applyFont="1"/>
    <xf numFmtId="176" fontId="3" fillId="0" borderId="0" xfId="0" applyNumberFormat="1" applyFont="1"/>
    <xf numFmtId="177" fontId="3" fillId="0" borderId="0" xfId="0" applyNumberFormat="1" applyFont="1"/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164" fontId="3" fillId="0" borderId="0" xfId="0" applyNumberFormat="1" applyFont="1" applyAlignment="1">
      <alignment vertical="center"/>
    </xf>
    <xf numFmtId="164" fontId="3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8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Klausur">
      <a:dk1>
        <a:srgbClr val="000000"/>
      </a:dk1>
      <a:lt1>
        <a:srgbClr val="FFFFFF"/>
      </a:lt1>
      <a:dk2>
        <a:srgbClr val="808080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D40032"/>
      </a:accent6>
      <a:hlink>
        <a:srgbClr val="82D3FF"/>
      </a:hlink>
      <a:folHlink>
        <a:srgbClr val="82D3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32"/>
  <sheetViews>
    <sheetView tabSelected="1"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3" customWidth="1"/>
    <col min="2" max="2" width="19.21875" style="3" bestFit="1" customWidth="1"/>
    <col min="3" max="7" width="16.6640625" style="3" customWidth="1"/>
    <col min="8" max="8" width="2.6640625" style="3" customWidth="1"/>
    <col min="9" max="16384" width="11.44140625" style="3"/>
  </cols>
  <sheetData>
    <row r="2" spans="2:6" x14ac:dyDescent="0.3">
      <c r="B2" s="1" t="s">
        <v>1</v>
      </c>
    </row>
    <row r="3" spans="2:6" x14ac:dyDescent="0.3">
      <c r="B3" s="1"/>
    </row>
    <row r="4" spans="2:6" s="5" customFormat="1" x14ac:dyDescent="0.3"/>
    <row r="5" spans="2:6" s="5" customFormat="1" x14ac:dyDescent="0.3">
      <c r="B5" s="6"/>
      <c r="D5" s="25" t="s">
        <v>2</v>
      </c>
      <c r="E5" s="25" t="s">
        <v>3</v>
      </c>
      <c r="F5" s="25" t="s">
        <v>4</v>
      </c>
    </row>
    <row r="6" spans="2:6" s="5" customFormat="1" x14ac:dyDescent="0.3">
      <c r="B6" s="6"/>
      <c r="C6" s="5" t="s">
        <v>5</v>
      </c>
      <c r="D6" s="22">
        <v>0.1</v>
      </c>
      <c r="E6" s="22">
        <v>0.7</v>
      </c>
      <c r="F6" s="22">
        <v>0.2</v>
      </c>
    </row>
    <row r="7" spans="2:6" s="5" customFormat="1" x14ac:dyDescent="0.3"/>
    <row r="8" spans="2:6" s="5" customFormat="1" x14ac:dyDescent="0.3">
      <c r="C8" s="21" t="s">
        <v>12</v>
      </c>
      <c r="D8" s="19">
        <v>130</v>
      </c>
      <c r="E8" s="19">
        <v>170</v>
      </c>
      <c r="F8" s="19">
        <v>200</v>
      </c>
    </row>
    <row r="9" spans="2:6" s="5" customFormat="1" x14ac:dyDescent="0.3">
      <c r="C9" s="21" t="s">
        <v>13</v>
      </c>
      <c r="D9" s="19">
        <v>210</v>
      </c>
      <c r="E9" s="19">
        <v>250</v>
      </c>
      <c r="F9" s="19">
        <v>190</v>
      </c>
    </row>
    <row r="10" spans="2:6" s="5" customFormat="1" x14ac:dyDescent="0.3">
      <c r="C10" s="21" t="s">
        <v>14</v>
      </c>
      <c r="D10" s="19">
        <v>150</v>
      </c>
      <c r="E10" s="19">
        <v>160</v>
      </c>
      <c r="F10" s="19">
        <v>150</v>
      </c>
    </row>
    <row r="11" spans="2:6" s="5" customFormat="1" x14ac:dyDescent="0.3"/>
    <row r="12" spans="2:6" s="5" customFormat="1" x14ac:dyDescent="0.3"/>
    <row r="13" spans="2:6" x14ac:dyDescent="0.3">
      <c r="D13" s="6"/>
      <c r="E13" s="6"/>
    </row>
    <row r="14" spans="2:6" x14ac:dyDescent="0.3">
      <c r="D14" s="7" t="s">
        <v>55</v>
      </c>
      <c r="E14" s="7" t="s">
        <v>56</v>
      </c>
      <c r="F14" s="7" t="s">
        <v>57</v>
      </c>
    </row>
    <row r="15" spans="2:6" x14ac:dyDescent="0.3">
      <c r="D15" s="7"/>
      <c r="E15" s="7"/>
      <c r="F15" s="18">
        <v>0.7</v>
      </c>
    </row>
    <row r="16" spans="2:6" x14ac:dyDescent="0.3">
      <c r="C16" s="20" t="s">
        <v>12</v>
      </c>
      <c r="D16" s="23">
        <f>MAX(D8:F8)</f>
        <v>200</v>
      </c>
      <c r="E16" s="23">
        <f>MIN(D8:F8)</f>
        <v>130</v>
      </c>
      <c r="F16" s="44">
        <f>D16*$F$15+E16*(1-$F$15)</f>
        <v>179</v>
      </c>
    </row>
    <row r="17" spans="3:7" x14ac:dyDescent="0.3">
      <c r="C17" s="20" t="s">
        <v>13</v>
      </c>
      <c r="D17" s="23">
        <f>MAX(D9:F9)</f>
        <v>250</v>
      </c>
      <c r="E17" s="23">
        <f>MIN(D9:F9)</f>
        <v>190</v>
      </c>
      <c r="F17" s="44">
        <f>D17*$F$15+E17*(1-$F$15)</f>
        <v>232</v>
      </c>
    </row>
    <row r="18" spans="3:7" x14ac:dyDescent="0.3">
      <c r="C18" s="20" t="s">
        <v>14</v>
      </c>
      <c r="D18" s="23">
        <f>MAX(D10:F10)</f>
        <v>160</v>
      </c>
      <c r="E18" s="23">
        <f>MIN(D10:F10)</f>
        <v>150</v>
      </c>
      <c r="F18" s="44">
        <f>D18*$F$15+E18*(1-$F$15)</f>
        <v>157</v>
      </c>
    </row>
    <row r="21" spans="3:7" x14ac:dyDescent="0.3">
      <c r="D21" s="6" t="s">
        <v>6</v>
      </c>
      <c r="E21" s="6" t="s">
        <v>7</v>
      </c>
      <c r="F21" s="6" t="s">
        <v>8</v>
      </c>
      <c r="G21" s="7" t="s">
        <v>9</v>
      </c>
    </row>
    <row r="22" spans="3:7" x14ac:dyDescent="0.3">
      <c r="D22" s="5"/>
      <c r="E22" s="5"/>
      <c r="F22" s="5"/>
      <c r="G22" s="5"/>
    </row>
    <row r="23" spans="3:7" x14ac:dyDescent="0.3">
      <c r="C23" s="20" t="s">
        <v>12</v>
      </c>
      <c r="D23" s="8">
        <f t="shared" ref="D23:F25" si="0">MAX(D$8:D$10)-D8</f>
        <v>80</v>
      </c>
      <c r="E23" s="8">
        <f t="shared" si="0"/>
        <v>80</v>
      </c>
      <c r="F23" s="8">
        <f t="shared" si="0"/>
        <v>0</v>
      </c>
      <c r="G23" s="23">
        <f>MAX(D23:F23)</f>
        <v>80</v>
      </c>
    </row>
    <row r="24" spans="3:7" x14ac:dyDescent="0.3">
      <c r="C24" s="20" t="s">
        <v>13</v>
      </c>
      <c r="D24" s="8">
        <f t="shared" si="0"/>
        <v>0</v>
      </c>
      <c r="E24" s="8">
        <f t="shared" si="0"/>
        <v>0</v>
      </c>
      <c r="F24" s="8">
        <f t="shared" si="0"/>
        <v>10</v>
      </c>
      <c r="G24" s="23">
        <f t="shared" ref="G24:G25" si="1">MAX(D24:F24)</f>
        <v>10</v>
      </c>
    </row>
    <row r="25" spans="3:7" x14ac:dyDescent="0.3">
      <c r="C25" s="20" t="s">
        <v>14</v>
      </c>
      <c r="D25" s="8">
        <f t="shared" si="0"/>
        <v>60</v>
      </c>
      <c r="E25" s="8">
        <f t="shared" si="0"/>
        <v>90</v>
      </c>
      <c r="F25" s="8">
        <f t="shared" si="0"/>
        <v>50</v>
      </c>
      <c r="G25" s="23">
        <f t="shared" si="1"/>
        <v>90</v>
      </c>
    </row>
    <row r="28" spans="3:7" x14ac:dyDescent="0.3">
      <c r="D28" s="7" t="s">
        <v>58</v>
      </c>
      <c r="E28" s="7" t="s">
        <v>10</v>
      </c>
      <c r="F28" s="7" t="s">
        <v>11</v>
      </c>
    </row>
    <row r="29" spans="3:7" x14ac:dyDescent="0.3">
      <c r="E29" s="5"/>
      <c r="F29" s="5"/>
    </row>
    <row r="30" spans="3:7" x14ac:dyDescent="0.3">
      <c r="C30" s="20" t="s">
        <v>12</v>
      </c>
      <c r="D30" s="45">
        <f>AVERAGE(D8:F8)</f>
        <v>166.66666666666666</v>
      </c>
      <c r="E30" s="44">
        <f>D8*D$6+E8*E$6+F8*F$6</f>
        <v>172</v>
      </c>
      <c r="F30" s="44">
        <f>SQRT(D$6*(D8-E30)^2+E$6*(E8-E30)^2+F$6*(F8-E30)^2)</f>
        <v>18.330302779823359</v>
      </c>
    </row>
    <row r="31" spans="3:7" x14ac:dyDescent="0.3">
      <c r="C31" s="20" t="s">
        <v>13</v>
      </c>
      <c r="D31" s="45">
        <f t="shared" ref="D31:D32" si="2">AVERAGE(D9:F9)</f>
        <v>216.66666666666666</v>
      </c>
      <c r="E31" s="44">
        <f>D9*D$6+E9*E$6+F9*F$6</f>
        <v>234</v>
      </c>
      <c r="F31" s="44">
        <f>SQRT(D$6*(D9-E31)^2+E$6*(E9-E31)^2+F$6*(F9-E31)^2)</f>
        <v>24.979991993593593</v>
      </c>
    </row>
    <row r="32" spans="3:7" x14ac:dyDescent="0.3">
      <c r="C32" s="20" t="s">
        <v>14</v>
      </c>
      <c r="D32" s="45">
        <f t="shared" si="2"/>
        <v>153.33333333333334</v>
      </c>
      <c r="E32" s="44">
        <f>D10*D$6+E10*E$6+F10*F$6</f>
        <v>157</v>
      </c>
      <c r="F32" s="44">
        <f>SQRT(D$6*(D10-E32)^2+E$6*(E10-E32)^2+F$6*(F10-E32)^2)</f>
        <v>4.5825756949558398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5"/>
  <sheetViews>
    <sheetView workbookViewId="0">
      <selection activeCell="B2" sqref="B2"/>
    </sheetView>
  </sheetViews>
  <sheetFormatPr baseColWidth="10" defaultRowHeight="14.4" x14ac:dyDescent="0.3"/>
  <cols>
    <col min="1" max="1" width="2.6640625" customWidth="1"/>
    <col min="2" max="2" width="23.109375" bestFit="1" customWidth="1"/>
    <col min="3" max="3" width="20.21875" bestFit="1" customWidth="1"/>
    <col min="4" max="9" width="11.44140625" style="10" customWidth="1"/>
    <col min="10" max="10" width="2.6640625" customWidth="1"/>
  </cols>
  <sheetData>
    <row r="2" spans="2:9" x14ac:dyDescent="0.3">
      <c r="B2" s="1" t="s">
        <v>0</v>
      </c>
    </row>
    <row r="3" spans="2:9" x14ac:dyDescent="0.3">
      <c r="B3" t="s">
        <v>59</v>
      </c>
    </row>
    <row r="5" spans="2:9" x14ac:dyDescent="0.3">
      <c r="C5" s="3" t="s">
        <v>31</v>
      </c>
      <c r="D5" s="2" t="s">
        <v>26</v>
      </c>
      <c r="E5" s="2" t="s">
        <v>25</v>
      </c>
      <c r="F5" s="2" t="s">
        <v>24</v>
      </c>
      <c r="G5" s="2" t="s">
        <v>23</v>
      </c>
      <c r="H5" s="2" t="s">
        <v>22</v>
      </c>
      <c r="I5" s="2" t="s">
        <v>21</v>
      </c>
    </row>
    <row r="6" spans="2:9" x14ac:dyDescent="0.3">
      <c r="C6" s="1" t="s">
        <v>30</v>
      </c>
      <c r="D6" s="13"/>
      <c r="E6" s="26">
        <v>80</v>
      </c>
      <c r="F6" s="26">
        <v>40</v>
      </c>
      <c r="G6" s="26">
        <v>200</v>
      </c>
      <c r="H6" s="26">
        <v>600</v>
      </c>
      <c r="I6" s="26">
        <v>400</v>
      </c>
    </row>
    <row r="7" spans="2:9" x14ac:dyDescent="0.3">
      <c r="C7" s="1" t="s">
        <v>29</v>
      </c>
      <c r="D7" s="27">
        <v>30</v>
      </c>
      <c r="E7" s="12"/>
      <c r="F7" s="27">
        <v>150</v>
      </c>
      <c r="G7" s="27">
        <v>1350</v>
      </c>
      <c r="H7" s="27">
        <v>1000</v>
      </c>
      <c r="I7" s="27">
        <v>500</v>
      </c>
    </row>
    <row r="8" spans="2:9" x14ac:dyDescent="0.3">
      <c r="C8" s="1" t="s">
        <v>28</v>
      </c>
      <c r="D8" s="28">
        <v>2970</v>
      </c>
      <c r="E8" s="28">
        <v>5700</v>
      </c>
      <c r="F8" s="28">
        <v>0</v>
      </c>
      <c r="G8" s="28">
        <v>0</v>
      </c>
      <c r="H8" s="28">
        <v>0</v>
      </c>
      <c r="I8" s="28">
        <v>0</v>
      </c>
    </row>
    <row r="9" spans="2:9" x14ac:dyDescent="0.3">
      <c r="C9" s="1"/>
      <c r="D9" s="28"/>
      <c r="E9" s="28"/>
      <c r="F9" s="28"/>
      <c r="G9" s="28"/>
      <c r="H9" s="28"/>
      <c r="I9" s="28"/>
    </row>
    <row r="11" spans="2:9" x14ac:dyDescent="0.3">
      <c r="C11" s="29" t="s">
        <v>27</v>
      </c>
      <c r="D11" s="4" t="s">
        <v>26</v>
      </c>
      <c r="E11" s="4" t="s">
        <v>25</v>
      </c>
      <c r="F11" s="4" t="s">
        <v>24</v>
      </c>
      <c r="G11" s="4" t="s">
        <v>23</v>
      </c>
      <c r="H11" s="4" t="s">
        <v>22</v>
      </c>
      <c r="I11" s="4" t="s">
        <v>21</v>
      </c>
    </row>
    <row r="12" spans="2:9" x14ac:dyDescent="0.3">
      <c r="C12" s="9" t="s">
        <v>20</v>
      </c>
      <c r="D12" s="11">
        <v>0</v>
      </c>
      <c r="E12" s="11">
        <f>$D8*E6/SUM($E6:$I6)</f>
        <v>180</v>
      </c>
      <c r="F12" s="11">
        <f>$D8*F6/SUM($E6:$I6)</f>
        <v>90</v>
      </c>
      <c r="G12" s="11">
        <f>$D8*G6/SUM($E6:$I6)</f>
        <v>450</v>
      </c>
      <c r="H12" s="11">
        <f>$D8*H6/SUM($E6:$I6)</f>
        <v>1350</v>
      </c>
      <c r="I12" s="11">
        <f>$D8*I6/SUM($E6:$I6)</f>
        <v>900</v>
      </c>
    </row>
    <row r="13" spans="2:9" x14ac:dyDescent="0.3">
      <c r="C13" s="9" t="s">
        <v>19</v>
      </c>
      <c r="D13" s="11">
        <v>0</v>
      </c>
      <c r="E13" s="11">
        <f>E8+E12</f>
        <v>5880</v>
      </c>
      <c r="F13" s="11">
        <f>F8+F12</f>
        <v>90</v>
      </c>
      <c r="G13" s="11">
        <f>G8+G12</f>
        <v>450</v>
      </c>
      <c r="H13" s="11">
        <f>H8+H12</f>
        <v>1350</v>
      </c>
      <c r="I13" s="11">
        <f>I8+I12</f>
        <v>900</v>
      </c>
    </row>
    <row r="14" spans="2:9" x14ac:dyDescent="0.3">
      <c r="C14" s="9" t="s">
        <v>18</v>
      </c>
      <c r="D14" s="11">
        <v>0</v>
      </c>
      <c r="E14" s="11">
        <v>0</v>
      </c>
      <c r="F14" s="11">
        <f>$E13*F7/SUM($F7:$I7)</f>
        <v>294</v>
      </c>
      <c r="G14" s="11">
        <f>$E13*G7/SUM($F7:$I7)</f>
        <v>2646</v>
      </c>
      <c r="H14" s="11">
        <f>$E13*H7/SUM($F7:$I7)</f>
        <v>1960</v>
      </c>
      <c r="I14" s="11">
        <f>$E13*I7/SUM($F7:$I7)</f>
        <v>980</v>
      </c>
    </row>
    <row r="15" spans="2:9" x14ac:dyDescent="0.3">
      <c r="C15" s="9" t="s">
        <v>17</v>
      </c>
      <c r="D15" s="11">
        <v>0</v>
      </c>
      <c r="E15" s="11">
        <v>0</v>
      </c>
      <c r="F15" s="11">
        <f>F13+F14</f>
        <v>384</v>
      </c>
      <c r="G15" s="11">
        <f>G13+G14</f>
        <v>3096</v>
      </c>
      <c r="H15" s="11">
        <f>H13+H14</f>
        <v>3310</v>
      </c>
      <c r="I15" s="11">
        <f>I13+I14</f>
        <v>1880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24"/>
  <sheetViews>
    <sheetView workbookViewId="0">
      <selection activeCell="B2" sqref="B2"/>
    </sheetView>
  </sheetViews>
  <sheetFormatPr baseColWidth="10" defaultRowHeight="15.6" customHeight="1" x14ac:dyDescent="0.3"/>
  <cols>
    <col min="1" max="1" width="2.88671875" customWidth="1"/>
    <col min="2" max="2" width="19.88671875" bestFit="1" customWidth="1"/>
    <col min="3" max="3" width="30.21875" bestFit="1" customWidth="1"/>
    <col min="4" max="4" width="11.77734375" customWidth="1"/>
    <col min="5" max="5" width="2.88671875" customWidth="1"/>
  </cols>
  <sheetData>
    <row r="2" spans="2:9" ht="15.6" customHeight="1" x14ac:dyDescent="0.3">
      <c r="B2" s="1" t="s">
        <v>16</v>
      </c>
    </row>
    <row r="3" spans="2:9" ht="15.6" customHeight="1" x14ac:dyDescent="0.3">
      <c r="B3" t="s">
        <v>72</v>
      </c>
    </row>
    <row r="5" spans="2:9" ht="15.6" customHeight="1" x14ac:dyDescent="0.35">
      <c r="C5" t="s">
        <v>76</v>
      </c>
      <c r="D5" s="36">
        <v>500000</v>
      </c>
    </row>
    <row r="6" spans="2:9" ht="15.6" customHeight="1" x14ac:dyDescent="0.35">
      <c r="C6" t="s">
        <v>62</v>
      </c>
      <c r="D6" s="30">
        <v>0.1</v>
      </c>
    </row>
    <row r="7" spans="2:9" ht="15.6" customHeight="1" x14ac:dyDescent="0.3">
      <c r="C7" t="s">
        <v>33</v>
      </c>
      <c r="D7" s="37">
        <v>4</v>
      </c>
    </row>
    <row r="8" spans="2:9" ht="15.6" customHeight="1" x14ac:dyDescent="0.35">
      <c r="C8" t="s">
        <v>63</v>
      </c>
      <c r="D8" s="36">
        <v>110000</v>
      </c>
      <c r="F8">
        <v>1</v>
      </c>
      <c r="G8">
        <f>ROUND(D8/(1+D$6)^F8,0)*(1+D$6)^F8</f>
        <v>110000.00000000001</v>
      </c>
      <c r="I8" s="43"/>
    </row>
    <row r="9" spans="2:9" ht="15.6" customHeight="1" x14ac:dyDescent="0.35">
      <c r="C9" t="s">
        <v>64</v>
      </c>
      <c r="D9" s="36">
        <v>140360</v>
      </c>
      <c r="F9">
        <v>2</v>
      </c>
      <c r="G9">
        <f t="shared" ref="G9:G12" si="0">ROUND(D9/(1+D$6)^F9,0)*(1+D$6)^F9</f>
        <v>140360.00000000003</v>
      </c>
      <c r="I9" s="43"/>
    </row>
    <row r="10" spans="2:9" ht="15.6" customHeight="1" x14ac:dyDescent="0.35">
      <c r="C10" t="s">
        <v>65</v>
      </c>
      <c r="D10" s="36">
        <v>196988</v>
      </c>
      <c r="F10">
        <v>3</v>
      </c>
      <c r="G10">
        <f t="shared" si="0"/>
        <v>196988.00000000006</v>
      </c>
      <c r="I10" s="43"/>
    </row>
    <row r="11" spans="2:9" ht="15.6" customHeight="1" x14ac:dyDescent="0.35">
      <c r="C11" t="s">
        <v>66</v>
      </c>
      <c r="D11" s="36">
        <v>175692</v>
      </c>
      <c r="F11">
        <v>4</v>
      </c>
      <c r="G11">
        <f t="shared" si="0"/>
        <v>175692.00000000006</v>
      </c>
      <c r="I11" s="43"/>
    </row>
    <row r="12" spans="2:9" ht="15.6" customHeight="1" x14ac:dyDescent="0.35">
      <c r="C12" t="s">
        <v>67</v>
      </c>
      <c r="D12" s="36">
        <v>58564</v>
      </c>
      <c r="F12">
        <v>4</v>
      </c>
      <c r="G12">
        <f t="shared" si="0"/>
        <v>58564.000000000015</v>
      </c>
      <c r="I12" s="43"/>
    </row>
    <row r="13" spans="2:9" ht="15.6" customHeight="1" x14ac:dyDescent="0.3">
      <c r="D13" s="33"/>
    </row>
    <row r="14" spans="2:9" ht="15.6" customHeight="1" x14ac:dyDescent="0.35">
      <c r="C14" t="s">
        <v>68</v>
      </c>
      <c r="D14" s="30">
        <v>0.08</v>
      </c>
    </row>
    <row r="15" spans="2:9" ht="15.6" customHeight="1" x14ac:dyDescent="0.35">
      <c r="C15" t="s">
        <v>69</v>
      </c>
      <c r="D15" s="38">
        <f>NPV(D14,D8,D9,D10,D11+D12)-D5</f>
        <v>50748.507360177231</v>
      </c>
    </row>
    <row r="17" spans="3:4" ht="15.6" customHeight="1" x14ac:dyDescent="0.35">
      <c r="C17" t="s">
        <v>70</v>
      </c>
      <c r="D17" s="30">
        <v>0.14000000000000001</v>
      </c>
    </row>
    <row r="18" spans="3:4" ht="15.6" customHeight="1" x14ac:dyDescent="0.35">
      <c r="C18" t="s">
        <v>71</v>
      </c>
      <c r="D18" s="38">
        <f>NPV(D17,D8,D9,D10,D11+D12)-D5</f>
        <v>-23846.663144499646</v>
      </c>
    </row>
    <row r="21" spans="3:4" ht="15.6" customHeight="1" x14ac:dyDescent="0.3">
      <c r="C21" s="9" t="s">
        <v>32</v>
      </c>
      <c r="D21" s="39">
        <f>D5/AVERAGE(D8:D11)</f>
        <v>3.2100667693888032</v>
      </c>
    </row>
    <row r="22" spans="3:4" ht="15.6" customHeight="1" x14ac:dyDescent="0.35">
      <c r="C22" s="9" t="s">
        <v>73</v>
      </c>
      <c r="D22" s="24">
        <f>NPV(D6,D8,D9,D10,D11+D12)-D5</f>
        <v>23999.999999999942</v>
      </c>
    </row>
    <row r="23" spans="3:4" ht="15.6" customHeight="1" x14ac:dyDescent="0.35">
      <c r="C23" s="9" t="s">
        <v>74</v>
      </c>
      <c r="D23" s="40">
        <f>D14-(D15*(D17-D14)/(D18-D15))</f>
        <v>0.1208191364267976</v>
      </c>
    </row>
    <row r="24" spans="3:4" ht="15.6" customHeight="1" x14ac:dyDescent="0.35">
      <c r="C24" s="9" t="s">
        <v>75</v>
      </c>
      <c r="D24" s="24">
        <f>D15*(D14*(1+D14)^D7)/((1+D14)^D7-1)</f>
        <v>15322.030167026434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G35"/>
  <sheetViews>
    <sheetView workbookViewId="0">
      <selection activeCell="B2" sqref="B2"/>
    </sheetView>
  </sheetViews>
  <sheetFormatPr baseColWidth="10" defaultRowHeight="14.4" x14ac:dyDescent="0.3"/>
  <cols>
    <col min="1" max="1" width="2.6640625" customWidth="1"/>
    <col min="2" max="2" width="23.33203125" bestFit="1" customWidth="1"/>
    <col min="3" max="4" width="21.109375" customWidth="1"/>
    <col min="5" max="5" width="2.6640625" customWidth="1"/>
  </cols>
  <sheetData>
    <row r="2" spans="2:7" x14ac:dyDescent="0.3">
      <c r="B2" s="1" t="s">
        <v>54</v>
      </c>
    </row>
    <row r="3" spans="2:7" x14ac:dyDescent="0.3">
      <c r="B3" s="1"/>
    </row>
    <row r="4" spans="2:7" x14ac:dyDescent="0.3">
      <c r="C4" s="1"/>
    </row>
    <row r="5" spans="2:7" x14ac:dyDescent="0.3">
      <c r="B5" s="1" t="s">
        <v>60</v>
      </c>
      <c r="C5" s="1"/>
    </row>
    <row r="7" spans="2:7" x14ac:dyDescent="0.3">
      <c r="C7" s="3" t="s">
        <v>45</v>
      </c>
      <c r="D7" s="31">
        <v>6</v>
      </c>
    </row>
    <row r="8" spans="2:7" x14ac:dyDescent="0.3">
      <c r="C8" s="3" t="s">
        <v>44</v>
      </c>
      <c r="D8" s="32">
        <v>144</v>
      </c>
    </row>
    <row r="9" spans="2:7" x14ac:dyDescent="0.3">
      <c r="C9" s="3" t="s">
        <v>43</v>
      </c>
      <c r="D9" s="32">
        <v>20</v>
      </c>
    </row>
    <row r="10" spans="2:7" x14ac:dyDescent="0.3">
      <c r="C10" s="3" t="s">
        <v>42</v>
      </c>
      <c r="D10" s="33">
        <v>1.29</v>
      </c>
    </row>
    <row r="12" spans="2:7" x14ac:dyDescent="0.3">
      <c r="C12" s="1" t="s">
        <v>53</v>
      </c>
      <c r="D12" s="2" t="s">
        <v>52</v>
      </c>
    </row>
    <row r="13" spans="2:7" x14ac:dyDescent="0.3">
      <c r="C13" t="s">
        <v>51</v>
      </c>
      <c r="D13" s="17">
        <v>140</v>
      </c>
      <c r="G13" s="33">
        <f t="shared" ref="G13:G18" si="0">(D13-F$19)^2</f>
        <v>400</v>
      </c>
    </row>
    <row r="14" spans="2:7" x14ac:dyDescent="0.3">
      <c r="C14" t="s">
        <v>50</v>
      </c>
      <c r="D14" s="17">
        <v>30</v>
      </c>
      <c r="G14" s="33">
        <f t="shared" si="0"/>
        <v>8100</v>
      </c>
    </row>
    <row r="15" spans="2:7" x14ac:dyDescent="0.3">
      <c r="C15" t="s">
        <v>49</v>
      </c>
      <c r="D15" s="17">
        <v>200</v>
      </c>
      <c r="G15" s="33">
        <f t="shared" si="0"/>
        <v>6400</v>
      </c>
    </row>
    <row r="16" spans="2:7" x14ac:dyDescent="0.3">
      <c r="C16" t="s">
        <v>48</v>
      </c>
      <c r="D16" s="17">
        <v>150</v>
      </c>
      <c r="G16" s="33">
        <f t="shared" si="0"/>
        <v>900</v>
      </c>
    </row>
    <row r="17" spans="2:7" x14ac:dyDescent="0.3">
      <c r="C17" t="s">
        <v>47</v>
      </c>
      <c r="D17" s="17">
        <v>50</v>
      </c>
      <c r="G17" s="33">
        <f t="shared" si="0"/>
        <v>4900</v>
      </c>
    </row>
    <row r="18" spans="2:7" x14ac:dyDescent="0.3">
      <c r="C18" t="s">
        <v>46</v>
      </c>
      <c r="D18" s="17">
        <v>150</v>
      </c>
      <c r="G18" s="33">
        <f t="shared" si="0"/>
        <v>900</v>
      </c>
    </row>
    <row r="19" spans="2:7" x14ac:dyDescent="0.3">
      <c r="F19" s="33">
        <f>AVERAGE(D13:D18)</f>
        <v>120</v>
      </c>
      <c r="G19" s="33">
        <f>SUM(G13:G18)</f>
        <v>21600</v>
      </c>
    </row>
    <row r="21" spans="2:7" x14ac:dyDescent="0.3">
      <c r="C21" s="9" t="s">
        <v>41</v>
      </c>
      <c r="D21" s="16">
        <f>SQRT(1/D7*((D13-AVERAGE(D13:D18))^2+(D14-AVERAGE(D13:D18))^2+(D15-AVERAGE(D13:D18))^2+(D16-AVERAGE(D13:D18))^2+(D17-AVERAGE(D13:D18))^2+(D18-AVERAGE(D13:D18))^2))</f>
        <v>60</v>
      </c>
      <c r="G21" s="33"/>
    </row>
    <row r="22" spans="2:7" x14ac:dyDescent="0.3">
      <c r="C22" s="9" t="s">
        <v>40</v>
      </c>
      <c r="D22" s="15">
        <f>D21/AVERAGE(D13:D18)</f>
        <v>0.5</v>
      </c>
    </row>
    <row r="23" spans="2:7" x14ac:dyDescent="0.3">
      <c r="C23" s="9" t="s">
        <v>39</v>
      </c>
      <c r="D23" s="16">
        <f>SUM(D13:D18)/D8*D9+D21*D10</f>
        <v>177.4</v>
      </c>
      <c r="G23" s="41">
        <f>SUM(D13:D18)</f>
        <v>720</v>
      </c>
    </row>
    <row r="26" spans="2:7" x14ac:dyDescent="0.3">
      <c r="B26" s="1" t="s">
        <v>61</v>
      </c>
    </row>
    <row r="28" spans="2:7" x14ac:dyDescent="0.3">
      <c r="C28" s="3" t="s">
        <v>38</v>
      </c>
      <c r="D28" s="17">
        <f>SUM(D13:D18)*2</f>
        <v>1440</v>
      </c>
    </row>
    <row r="29" spans="2:7" x14ac:dyDescent="0.3">
      <c r="C29" s="3" t="s">
        <v>15</v>
      </c>
      <c r="D29" s="34">
        <v>50</v>
      </c>
      <c r="G29" s="42">
        <f>D28*D29</f>
        <v>72000</v>
      </c>
    </row>
    <row r="30" spans="2:7" x14ac:dyDescent="0.3">
      <c r="C30" s="3" t="s">
        <v>37</v>
      </c>
      <c r="D30" s="34">
        <v>200</v>
      </c>
    </row>
    <row r="31" spans="2:7" x14ac:dyDescent="0.3">
      <c r="C31" s="3" t="s">
        <v>36</v>
      </c>
      <c r="D31" s="35">
        <v>0.05</v>
      </c>
      <c r="G31" s="42">
        <f>D30*D31</f>
        <v>10</v>
      </c>
    </row>
    <row r="32" spans="2:7" x14ac:dyDescent="0.3">
      <c r="C32" s="3"/>
      <c r="D32" s="35"/>
    </row>
    <row r="34" spans="3:7" x14ac:dyDescent="0.3">
      <c r="C34" s="9" t="s">
        <v>35</v>
      </c>
      <c r="D34" s="16">
        <f>SQRT((2*D28*D29)/(D30*D31))</f>
        <v>120</v>
      </c>
      <c r="G34" s="42">
        <f>(2*D28*D29)/(D30*D31)</f>
        <v>14400</v>
      </c>
    </row>
    <row r="35" spans="3:7" x14ac:dyDescent="0.3">
      <c r="C35" s="9" t="s">
        <v>34</v>
      </c>
      <c r="D35" s="14">
        <f>D28/D34</f>
        <v>12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Entscheidungstheorie</vt:lpstr>
      <vt:lpstr>Internes Rechnungswesen</vt:lpstr>
      <vt:lpstr>Investition</vt:lpstr>
      <vt:lpstr>Beschaffung</vt:lpstr>
      <vt:lpstr>Beschaffung!Druckbereich</vt:lpstr>
      <vt:lpstr>Entscheidungstheorie!Druckbereich</vt:lpstr>
      <vt:lpstr>'Internes Rechnungswesen'!Druckbereich</vt:lpstr>
      <vt:lpstr>Investition!Druckbereich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Vahs, D./Schäfer-Kunz, J.: Einführung in die Betriebswirtschaftslehre</dc:title>
  <dc:subject>Tabellenkalkulationen zum Klausurtraining</dc:subject>
  <dc:creator>Prof. Dr. Jan Schäfer-Kunz</dc:creator>
  <cp:keywords/>
  <cp:lastModifiedBy>Prof. Dr. Jan Schäfer-Kunz</cp:lastModifiedBy>
  <dcterms:created xsi:type="dcterms:W3CDTF">2012-11-23T17:18:50Z</dcterms:created>
  <dcterms:modified xsi:type="dcterms:W3CDTF">2020-02-17T17:05:40Z</dcterms:modified>
</cp:coreProperties>
</file>